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7530" tabRatio="602" activeTab="0"/>
  </bookViews>
  <sheets>
    <sheet name="TKB1.11" sheetId="1" r:id="rId1"/>
  </sheets>
  <definedNames/>
  <calcPr fullCalcOnLoad="1"/>
</workbook>
</file>

<file path=xl/sharedStrings.xml><?xml version="1.0" encoding="utf-8"?>
<sst xmlns="http://schemas.openxmlformats.org/spreadsheetml/2006/main" count="1093" uniqueCount="115">
  <si>
    <t>TRƯỜNG THCS KỲ PHƯƠNG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</si>
  <si>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</si>
  <si>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</si>
  <si>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</si>
  <si>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</si>
  <si>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</si>
  <si>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</si>
  <si>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</si>
  <si>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</si>
  <si>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</si>
  <si>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</si>
  <si>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</si>
  <si>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</si>
  <si>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</si>
  <si>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</si>
  <si>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</si>
  <si>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>9C</t>
  </si>
  <si>
    <t>9D</t>
  </si>
  <si>
    <t>9E</t>
  </si>
  <si>
    <t>9A</t>
  </si>
  <si>
    <t>9B</t>
  </si>
  <si>
    <t>Lý</t>
  </si>
  <si>
    <t>Hóa</t>
  </si>
  <si>
    <t>Sinh</t>
  </si>
  <si>
    <t>Sử</t>
  </si>
  <si>
    <t>Địa</t>
  </si>
  <si>
    <t>GDCD</t>
  </si>
  <si>
    <t>Thể</t>
  </si>
  <si>
    <t>AN</t>
  </si>
  <si>
    <t>MT</t>
  </si>
  <si>
    <t>Tin</t>
  </si>
  <si>
    <t>C.Phúc</t>
  </si>
  <si>
    <t>C.Lan</t>
  </si>
  <si>
    <t>T.Nghĩa</t>
  </si>
  <si>
    <t>T.Thông</t>
  </si>
  <si>
    <t>T.Đạt</t>
  </si>
  <si>
    <t>C.Nga</t>
  </si>
  <si>
    <t>C.Thơ</t>
  </si>
  <si>
    <t>C.Huyền(a)</t>
  </si>
  <si>
    <t>C.Hạnh</t>
  </si>
  <si>
    <t>T.Khổng</t>
  </si>
  <si>
    <t>C.Trinh</t>
  </si>
  <si>
    <t>T.Thuấn</t>
  </si>
  <si>
    <t>C.Thủy</t>
  </si>
  <si>
    <t>C.Huyền(v)</t>
  </si>
  <si>
    <t>T.Thịnh</t>
  </si>
  <si>
    <t>T.Tuấn</t>
  </si>
  <si>
    <t>C.Hoa</t>
  </si>
  <si>
    <t>C.Hồng</t>
  </si>
  <si>
    <t>Thầy Y</t>
  </si>
  <si>
    <t>C.Thảo</t>
  </si>
  <si>
    <t>C.Loan</t>
  </si>
  <si>
    <t>T.Hành</t>
  </si>
  <si>
    <t>C.Mai</t>
  </si>
  <si>
    <t>T.Sáng</t>
  </si>
  <si>
    <t>T.T.Sơn</t>
  </si>
  <si>
    <t>T.Hưởng</t>
  </si>
  <si>
    <t>T.X.Ninh</t>
  </si>
  <si>
    <t>T.N.Sơn</t>
  </si>
  <si>
    <t>C.Thu</t>
  </si>
  <si>
    <t>C.Chung</t>
  </si>
  <si>
    <t>T.Niên</t>
  </si>
  <si>
    <t>T.V.Ninh</t>
  </si>
  <si>
    <t>Thứ</t>
  </si>
  <si>
    <t>Tiết</t>
  </si>
  <si>
    <t>C.Nghệ</t>
  </si>
  <si>
    <t>C.Hằng</t>
  </si>
  <si>
    <t>Toán</t>
  </si>
  <si>
    <t>Văn</t>
  </si>
  <si>
    <t>Anh</t>
  </si>
  <si>
    <t>T.Hùng</t>
  </si>
  <si>
    <t>KHTNSH</t>
  </si>
  <si>
    <t>KHTNLY</t>
  </si>
  <si>
    <t>N.thuật</t>
  </si>
  <si>
    <t>N.Thuật</t>
  </si>
  <si>
    <t>C.Hương(đ)</t>
  </si>
  <si>
    <t>LS&amp;ĐL(S)</t>
  </si>
  <si>
    <t>C.Hương(a)</t>
  </si>
  <si>
    <t>GDTC</t>
  </si>
  <si>
    <t>LS&amp;ĐL(Đ)</t>
  </si>
  <si>
    <t>Đo nhiệt độ</t>
  </si>
  <si>
    <t>điểm 
BĐ</t>
  </si>
  <si>
    <t>Điểm 
KP</t>
  </si>
  <si>
    <r>
      <rPr>
        <b/>
        <sz val="11"/>
        <color indexed="56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 xml:space="preserve">C.Trinh; C.X.Ninh; </t>
    </r>
  </si>
  <si>
    <t>T.Tỉnh</t>
  </si>
  <si>
    <t>C.Hằng; T.V.Ninh</t>
  </si>
  <si>
    <t>C.Loan; C.Hồng</t>
  </si>
  <si>
    <t>T.Hưởng
T.Hùng</t>
  </si>
  <si>
    <t>C.Thảo;
C.Hương(đ)</t>
  </si>
  <si>
    <t>C.Hoa
C.Thảo</t>
  </si>
  <si>
    <r>
      <rPr>
        <b/>
        <sz val="13"/>
        <color indexed="56"/>
        <rFont val="Times New Roman"/>
        <family val="1"/>
      </rPr>
      <t>Lịch sinh hoạt tổ chuyên môn</t>
    </r>
    <r>
      <rPr>
        <b/>
        <sz val="13"/>
        <color indexed="10"/>
        <rFont val="Times New Roman"/>
        <family val="1"/>
      </rPr>
      <t>: Sinh hoạt vào tuần thứ 2 và tuần thứ 4 hàng tháng</t>
    </r>
    <r>
      <rPr>
        <b/>
        <i/>
        <sz val="13"/>
        <color indexed="56"/>
        <rFont val="Times New Roman"/>
        <family val="1"/>
      </rPr>
      <t>(Tuần đầu tiên có thể có một số ngày của tháng trước đó. Tổ Sinh Hóa chiều thứ 2; Tổ Toán Lý Sáng thứ 3; Tổ Văn Sử chiều thứ 5</t>
    </r>
  </si>
  <si>
    <t>Thầy Y; T.Khổng</t>
  </si>
  <si>
    <t>T.Sáng; 
C.Huyền(v)</t>
  </si>
  <si>
    <t>C.Thủy T.V.Ninh</t>
  </si>
  <si>
    <r>
      <rPr>
        <b/>
        <sz val="14"/>
        <rFont val="Times New Roman"/>
        <family val="1"/>
      </rPr>
      <t xml:space="preserve">           </t>
    </r>
    <r>
      <rPr>
        <b/>
        <sz val="20"/>
        <rFont val="Times New Roman"/>
        <family val="1"/>
      </rPr>
      <t xml:space="preserve">   THỜI KHOÁ BIỂU</t>
    </r>
    <r>
      <rPr>
        <sz val="20"/>
        <rFont val="Times New Roman"/>
        <family val="1"/>
      </rPr>
      <t xml:space="preserve"> </t>
    </r>
    <r>
      <rPr>
        <sz val="14"/>
        <rFont val="Times New Roman"/>
        <family val="1"/>
      </rPr>
      <t>-</t>
    </r>
    <r>
      <rPr>
        <i/>
        <sz val="10"/>
        <rFont val="Times New Roman"/>
        <family val="1"/>
      </rPr>
      <t xml:space="preserve"> (Tuần 11-PCGD LẦN 6 - ÁP DỤNG TỪ  NGÀY 22 THÁNG 11 NĂM 2021)
</t>
    </r>
    <r>
      <rPr>
        <b/>
        <i/>
        <sz val="16"/>
        <rFont val="Times New Roman"/>
        <family val="1"/>
      </rPr>
      <t>BUỔI SÁNG                                                                                                                                  BUỔI CHIỀU</t>
    </r>
  </si>
  <si>
    <r>
      <rPr>
        <b/>
        <sz val="13"/>
        <color indexed="56"/>
        <rFont val="Times New Roman"/>
        <family val="1"/>
      </rPr>
      <t>Lưu ý:</t>
    </r>
    <r>
      <rPr>
        <b/>
        <sz val="13"/>
        <color indexed="10"/>
        <rFont val="Times New Roman"/>
        <family val="1"/>
      </rPr>
      <t xml:space="preserve"> Từ  tuần 8, GV bộ môn được bố trí học trực tuyến lên lịch báo giảng học bù vào các tuần 8, 12, 16, 20, ….  Mỗi tuần 4 tiết, phê ký đầu bài đầy đủ để kịp chương trình.  Riêng môn  Thể Dục  9 vào tiết 4 sau các buổi học sinh học ôn tập. </t>
    </r>
  </si>
  <si>
    <t>TKB</t>
  </si>
  <si>
    <t>QĐ</t>
  </si>
  <si>
    <t xml:space="preserve"> </t>
  </si>
  <si>
    <t>KT ngày nghỉ</t>
  </si>
  <si>
    <t>KIỂM TRA</t>
  </si>
  <si>
    <t xml:space="preserve"> C.Hoa</t>
  </si>
  <si>
    <t xml:space="preserve">  C.Hồng</t>
  </si>
  <si>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Thầy Y</t>
    </r>
  </si>
  <si>
    <t xml:space="preserve">
 C.Loan</t>
  </si>
  <si>
    <t xml:space="preserve"> 
C.Mai</t>
  </si>
  <si>
    <t xml:space="preserve"> C.Hương(đ);</t>
  </si>
  <si>
    <t xml:space="preserve">
T.Niên</t>
  </si>
  <si>
    <t xml:space="preserve">
C.Hạnh</t>
  </si>
  <si>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56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>T.Hành</t>
    </r>
  </si>
  <si>
    <t xml:space="preserve">T.Hùng </t>
  </si>
  <si>
    <t xml:space="preserve"> T.K.Hùng</t>
  </si>
  <si>
    <t xml:space="preserve">
C.thảo</t>
  </si>
  <si>
    <t xml:space="preserve">T.Hành; </t>
  </si>
  <si>
    <t xml:space="preserve">C.Hằng;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</si>
</sst>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56"/>
      <name val="Times New Roman"/>
      <family val="1"/>
    </font>
    <font>
      <b/>
      <i/>
      <sz val="13"/>
      <color indexed="56"/>
      <name val="Times New Roman"/>
      <family val="1"/>
    </font>
    <font>
      <sz val="12"/>
      <name val="Cambria"/>
      <family val="1"/>
    </font>
    <font>
      <sz val="13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Cambria"/>
      <family val="1"/>
    </font>
    <font>
      <b/>
      <i/>
      <sz val="11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rgb="FFFF0000"/>
      <name val="Times New Roman"/>
      <family val="1"/>
    </font>
    <font>
      <sz val="12"/>
      <color rgb="FFFF0000"/>
      <name val="Cambria"/>
      <family val="1"/>
    </font>
    <font>
      <b/>
      <i/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uble"/>
      <right>
        <color indexed="63"/>
      </right>
      <top style="medium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uble"/>
      <top style="medium"/>
      <bottom>
        <color indexed="63"/>
      </bottom>
    </border>
    <border>
      <left style="dotted"/>
      <right style="double"/>
      <top>
        <color indexed="63"/>
      </top>
      <bottom style="dotted"/>
    </border>
    <border>
      <left style="dotted"/>
      <right style="double"/>
      <top style="dotted"/>
      <bottom>
        <color indexed="63"/>
      </bottom>
    </border>
    <border>
      <left style="dotted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 shrinkToFit="1"/>
    </xf>
    <xf numFmtId="0" fontId="10" fillId="34" borderId="12" xfId="0" applyFont="1" applyFill="1" applyBorder="1" applyAlignment="1">
      <alignment shrinkToFit="1"/>
    </xf>
    <xf numFmtId="0" fontId="9" fillId="34" borderId="11" xfId="0" applyFont="1" applyFill="1" applyBorder="1" applyAlignment="1">
      <alignment shrinkToFit="1"/>
    </xf>
    <xf numFmtId="0" fontId="9" fillId="34" borderId="13" xfId="0" applyFont="1" applyFill="1" applyBorder="1" applyAlignment="1">
      <alignment shrinkToFit="1"/>
    </xf>
    <xf numFmtId="0" fontId="10" fillId="34" borderId="14" xfId="0" applyFont="1" applyFill="1" applyBorder="1" applyAlignment="1">
      <alignment shrinkToFit="1"/>
    </xf>
    <xf numFmtId="0" fontId="9" fillId="34" borderId="15" xfId="0" applyFont="1" applyFill="1" applyBorder="1" applyAlignment="1">
      <alignment horizontal="left" shrinkToFit="1"/>
    </xf>
    <xf numFmtId="0" fontId="10" fillId="34" borderId="16" xfId="0" applyFont="1" applyFill="1" applyBorder="1" applyAlignment="1">
      <alignment shrinkToFit="1"/>
    </xf>
    <xf numFmtId="0" fontId="9" fillId="2" borderId="11" xfId="0" applyFont="1" applyFill="1" applyBorder="1" applyAlignment="1">
      <alignment horizontal="left" shrinkToFit="1"/>
    </xf>
    <xf numFmtId="0" fontId="10" fillId="2" borderId="12" xfId="0" applyFont="1" applyFill="1" applyBorder="1" applyAlignment="1">
      <alignment shrinkToFit="1"/>
    </xf>
    <xf numFmtId="0" fontId="9" fillId="2" borderId="11" xfId="0" applyFont="1" applyFill="1" applyBorder="1" applyAlignment="1">
      <alignment shrinkToFit="1"/>
    </xf>
    <xf numFmtId="0" fontId="9" fillId="2" borderId="13" xfId="0" applyFont="1" applyFill="1" applyBorder="1" applyAlignment="1">
      <alignment shrinkToFit="1"/>
    </xf>
    <xf numFmtId="0" fontId="10" fillId="2" borderId="14" xfId="0" applyFont="1" applyFill="1" applyBorder="1" applyAlignment="1">
      <alignment shrinkToFit="1"/>
    </xf>
    <xf numFmtId="0" fontId="3" fillId="4" borderId="1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 shrinkToFit="1"/>
    </xf>
    <xf numFmtId="0" fontId="3" fillId="33" borderId="2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34" borderId="23" xfId="0" applyFont="1" applyFill="1" applyBorder="1" applyAlignment="1">
      <alignment shrinkToFit="1"/>
    </xf>
    <xf numFmtId="0" fontId="10" fillId="34" borderId="24" xfId="0" applyFont="1" applyFill="1" applyBorder="1" applyAlignment="1">
      <alignment shrinkToFit="1"/>
    </xf>
    <xf numFmtId="0" fontId="10" fillId="34" borderId="25" xfId="0" applyFont="1" applyFill="1" applyBorder="1" applyAlignment="1">
      <alignment shrinkToFit="1"/>
    </xf>
    <xf numFmtId="0" fontId="9" fillId="6" borderId="26" xfId="0" applyFont="1" applyFill="1" applyBorder="1" applyAlignment="1">
      <alignment shrinkToFit="1"/>
    </xf>
    <xf numFmtId="0" fontId="10" fillId="6" borderId="14" xfId="0" applyFont="1" applyFill="1" applyBorder="1" applyAlignment="1">
      <alignment shrinkToFit="1"/>
    </xf>
    <xf numFmtId="0" fontId="9" fillId="6" borderId="13" xfId="0" applyFont="1" applyFill="1" applyBorder="1" applyAlignment="1">
      <alignment shrinkToFit="1"/>
    </xf>
    <xf numFmtId="0" fontId="9" fillId="6" borderId="27" xfId="0" applyFont="1" applyFill="1" applyBorder="1" applyAlignment="1">
      <alignment horizontal="left" shrinkToFit="1"/>
    </xf>
    <xf numFmtId="0" fontId="10" fillId="6" borderId="12" xfId="0" applyFont="1" applyFill="1" applyBorder="1" applyAlignment="1">
      <alignment shrinkToFit="1"/>
    </xf>
    <xf numFmtId="0" fontId="9" fillId="6" borderId="11" xfId="0" applyFont="1" applyFill="1" applyBorder="1" applyAlignment="1">
      <alignment horizontal="left" shrinkToFit="1"/>
    </xf>
    <xf numFmtId="0" fontId="9" fillId="6" borderId="11" xfId="0" applyFont="1" applyFill="1" applyBorder="1" applyAlignment="1">
      <alignment shrinkToFit="1"/>
    </xf>
    <xf numFmtId="0" fontId="9" fillId="6" borderId="28" xfId="0" applyFont="1" applyFill="1" applyBorder="1" applyAlignment="1">
      <alignment horizontal="left" shrinkToFit="1"/>
    </xf>
    <xf numFmtId="0" fontId="10" fillId="6" borderId="16" xfId="0" applyFont="1" applyFill="1" applyBorder="1" applyAlignment="1">
      <alignment shrinkToFit="1"/>
    </xf>
    <xf numFmtId="0" fontId="9" fillId="6" borderId="15" xfId="0" applyFont="1" applyFill="1" applyBorder="1" applyAlignment="1">
      <alignment horizontal="left" shrinkToFit="1"/>
    </xf>
    <xf numFmtId="0" fontId="9" fillId="6" borderId="15" xfId="0" applyFont="1" applyFill="1" applyBorder="1" applyAlignment="1">
      <alignment shrinkToFit="1"/>
    </xf>
    <xf numFmtId="0" fontId="9" fillId="6" borderId="27" xfId="0" applyFont="1" applyFill="1" applyBorder="1" applyAlignment="1">
      <alignment shrinkToFit="1"/>
    </xf>
    <xf numFmtId="0" fontId="9" fillId="6" borderId="29" xfId="0" applyFont="1" applyFill="1" applyBorder="1" applyAlignment="1">
      <alignment shrinkToFit="1"/>
    </xf>
    <xf numFmtId="0" fontId="10" fillId="6" borderId="30" xfId="0" applyFont="1" applyFill="1" applyBorder="1" applyAlignment="1">
      <alignment shrinkToFit="1"/>
    </xf>
    <xf numFmtId="0" fontId="17" fillId="0" borderId="0" xfId="0" applyFont="1" applyAlignment="1">
      <alignment shrinkToFit="1"/>
    </xf>
    <xf numFmtId="0" fontId="17" fillId="0" borderId="0" xfId="0" applyFont="1" applyFill="1" applyAlignment="1">
      <alignment/>
    </xf>
    <xf numFmtId="0" fontId="10" fillId="34" borderId="31" xfId="0" applyFont="1" applyFill="1" applyBorder="1" applyAlignment="1">
      <alignment shrinkToFit="1"/>
    </xf>
    <xf numFmtId="0" fontId="18" fillId="0" borderId="32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8" fillId="0" borderId="32" xfId="0" applyFont="1" applyBorder="1" applyAlignment="1">
      <alignment vertical="center"/>
    </xf>
    <xf numFmtId="0" fontId="65" fillId="0" borderId="0" xfId="0" applyFont="1" applyAlignment="1">
      <alignment/>
    </xf>
    <xf numFmtId="0" fontId="4" fillId="0" borderId="0" xfId="0" applyFont="1" applyAlignment="1">
      <alignment/>
    </xf>
    <xf numFmtId="0" fontId="3" fillId="36" borderId="33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2" fillId="37" borderId="34" xfId="0" applyFont="1" applyFill="1" applyBorder="1" applyAlignment="1">
      <alignment/>
    </xf>
    <xf numFmtId="0" fontId="4" fillId="37" borderId="34" xfId="0" applyFont="1" applyFill="1" applyBorder="1" applyAlignment="1">
      <alignment/>
    </xf>
    <xf numFmtId="0" fontId="24" fillId="0" borderId="33" xfId="0" applyFont="1" applyBorder="1" applyAlignment="1">
      <alignment horizontal="center" vertical="center"/>
    </xf>
    <xf numFmtId="0" fontId="24" fillId="0" borderId="35" xfId="0" applyFont="1" applyBorder="1" applyAlignment="1">
      <alignment vertical="center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shrinkToFit="1"/>
    </xf>
    <xf numFmtId="0" fontId="25" fillId="33" borderId="0" xfId="0" applyFont="1" applyFill="1" applyAlignment="1">
      <alignment shrinkToFit="1"/>
    </xf>
    <xf numFmtId="0" fontId="12" fillId="0" borderId="0" xfId="0" applyFont="1" applyAlignment="1">
      <alignment shrinkToFit="1"/>
    </xf>
    <xf numFmtId="0" fontId="12" fillId="37" borderId="0" xfId="0" applyFont="1" applyFill="1" applyAlignment="1">
      <alignment/>
    </xf>
    <xf numFmtId="0" fontId="12" fillId="38" borderId="33" xfId="0" applyFont="1" applyFill="1" applyBorder="1" applyAlignment="1">
      <alignment/>
    </xf>
    <xf numFmtId="0" fontId="4" fillId="38" borderId="33" xfId="0" applyFont="1" applyFill="1" applyBorder="1" applyAlignment="1">
      <alignment/>
    </xf>
    <xf numFmtId="0" fontId="4" fillId="38" borderId="36" xfId="0" applyFont="1" applyFill="1" applyBorder="1" applyAlignment="1">
      <alignment/>
    </xf>
    <xf numFmtId="0" fontId="24" fillId="0" borderId="36" xfId="0" applyFont="1" applyBorder="1" applyAlignment="1">
      <alignment vertical="center"/>
    </xf>
    <xf numFmtId="0" fontId="12" fillId="38" borderId="0" xfId="0" applyFont="1" applyFill="1" applyAlignment="1">
      <alignment/>
    </xf>
    <xf numFmtId="0" fontId="12" fillId="39" borderId="33" xfId="0" applyFont="1" applyFill="1" applyBorder="1" applyAlignment="1">
      <alignment/>
    </xf>
    <xf numFmtId="0" fontId="4" fillId="39" borderId="33" xfId="0" applyFont="1" applyFill="1" applyBorder="1" applyAlignment="1">
      <alignment/>
    </xf>
    <xf numFmtId="0" fontId="12" fillId="39" borderId="0" xfId="0" applyFont="1" applyFill="1" applyAlignment="1">
      <alignment/>
    </xf>
    <xf numFmtId="0" fontId="12" fillId="40" borderId="33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12" fillId="40" borderId="0" xfId="0" applyFont="1" applyFill="1" applyAlignment="1">
      <alignment/>
    </xf>
    <xf numFmtId="0" fontId="12" fillId="37" borderId="33" xfId="0" applyFont="1" applyFill="1" applyBorder="1" applyAlignment="1">
      <alignment/>
    </xf>
    <xf numFmtId="0" fontId="66" fillId="0" borderId="33" xfId="0" applyFont="1" applyBorder="1" applyAlignment="1">
      <alignment horizontal="center" vertical="center"/>
    </xf>
    <xf numFmtId="0" fontId="12" fillId="41" borderId="33" xfId="0" applyFont="1" applyFill="1" applyBorder="1" applyAlignment="1">
      <alignment/>
    </xf>
    <xf numFmtId="0" fontId="12" fillId="42" borderId="33" xfId="0" applyFont="1" applyFill="1" applyBorder="1" applyAlignment="1">
      <alignment/>
    </xf>
    <xf numFmtId="0" fontId="4" fillId="42" borderId="33" xfId="0" applyFont="1" applyFill="1" applyBorder="1" applyAlignment="1">
      <alignment/>
    </xf>
    <xf numFmtId="0" fontId="12" fillId="42" borderId="0" xfId="0" applyFont="1" applyFill="1" applyAlignment="1">
      <alignment/>
    </xf>
    <xf numFmtId="0" fontId="13" fillId="0" borderId="0" xfId="0" applyFont="1" applyAlignment="1">
      <alignment horizontal="center" shrinkToFit="1"/>
    </xf>
    <xf numFmtId="0" fontId="14" fillId="36" borderId="0" xfId="0" applyFont="1" applyFill="1" applyAlignment="1">
      <alignment/>
    </xf>
    <xf numFmtId="0" fontId="14" fillId="36" borderId="0" xfId="0" applyFont="1" applyFill="1" applyAlignment="1">
      <alignment shrinkToFit="1"/>
    </xf>
    <xf numFmtId="0" fontId="0" fillId="43" borderId="33" xfId="0" applyFont="1" applyFill="1" applyBorder="1" applyAlignment="1">
      <alignment shrinkToFit="1"/>
    </xf>
    <xf numFmtId="0" fontId="27" fillId="36" borderId="33" xfId="0" applyFont="1" applyFill="1" applyBorder="1" applyAlignment="1">
      <alignment shrinkToFit="1"/>
    </xf>
    <xf numFmtId="0" fontId="27" fillId="36" borderId="35" xfId="0" applyFont="1" applyFill="1" applyBorder="1" applyAlignment="1">
      <alignment shrinkToFit="1"/>
    </xf>
    <xf numFmtId="0" fontId="11" fillId="0" borderId="0" xfId="0" applyFont="1" applyAlignment="1">
      <alignment shrinkToFit="1"/>
    </xf>
    <xf numFmtId="0" fontId="64" fillId="0" borderId="0" xfId="0" applyFont="1" applyAlignment="1">
      <alignment shrinkToFit="1"/>
    </xf>
    <xf numFmtId="0" fontId="64" fillId="34" borderId="0" xfId="0" applyFont="1" applyFill="1" applyAlignment="1">
      <alignment shrinkToFit="1"/>
    </xf>
    <xf numFmtId="0" fontId="8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0" fillId="43" borderId="37" xfId="0" applyFont="1" applyFill="1" applyBorder="1" applyAlignment="1">
      <alignment shrinkToFit="1"/>
    </xf>
    <xf numFmtId="0" fontId="11" fillId="21" borderId="38" xfId="0" applyFont="1" applyFill="1" applyBorder="1" applyAlignment="1">
      <alignment shrinkToFit="1"/>
    </xf>
    <xf numFmtId="0" fontId="11" fillId="21" borderId="39" xfId="0" applyFont="1" applyFill="1" applyBorder="1" applyAlignment="1">
      <alignment shrinkToFit="1"/>
    </xf>
    <xf numFmtId="0" fontId="11" fillId="21" borderId="40" xfId="0" applyFont="1" applyFill="1" applyBorder="1" applyAlignment="1">
      <alignment shrinkToFit="1"/>
    </xf>
    <xf numFmtId="0" fontId="11" fillId="21" borderId="41" xfId="0" applyFont="1" applyFill="1" applyBorder="1" applyAlignment="1">
      <alignment shrinkToFit="1"/>
    </xf>
    <xf numFmtId="0" fontId="11" fillId="21" borderId="0" xfId="0" applyFont="1" applyFill="1" applyBorder="1" applyAlignment="1">
      <alignment shrinkToFit="1"/>
    </xf>
    <xf numFmtId="0" fontId="11" fillId="21" borderId="42" xfId="0" applyFont="1" applyFill="1" applyBorder="1" applyAlignment="1">
      <alignment shrinkToFit="1"/>
    </xf>
    <xf numFmtId="0" fontId="11" fillId="21" borderId="43" xfId="0" applyFont="1" applyFill="1" applyBorder="1" applyAlignment="1">
      <alignment shrinkToFit="1"/>
    </xf>
    <xf numFmtId="0" fontId="11" fillId="21" borderId="44" xfId="0" applyFont="1" applyFill="1" applyBorder="1" applyAlignment="1">
      <alignment shrinkToFit="1"/>
    </xf>
    <xf numFmtId="0" fontId="11" fillId="21" borderId="45" xfId="0" applyFont="1" applyFill="1" applyBorder="1" applyAlignment="1">
      <alignment shrinkToFit="1"/>
    </xf>
    <xf numFmtId="171" fontId="4" fillId="44" borderId="35" xfId="42" applyFont="1" applyFill="1" applyBorder="1" applyAlignment="1">
      <alignment horizontal="center"/>
    </xf>
    <xf numFmtId="171" fontId="4" fillId="44" borderId="46" xfId="42" applyFont="1" applyFill="1" applyBorder="1" applyAlignment="1">
      <alignment horizontal="center"/>
    </xf>
    <xf numFmtId="171" fontId="4" fillId="44" borderId="37" xfId="42" applyFont="1" applyFill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6" fillId="35" borderId="48" xfId="0" applyFont="1" applyFill="1" applyBorder="1" applyAlignment="1">
      <alignment horizontal="center"/>
    </xf>
    <xf numFmtId="0" fontId="6" fillId="35" borderId="49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center"/>
    </xf>
    <xf numFmtId="0" fontId="6" fillId="35" borderId="51" xfId="0" applyFont="1" applyFill="1" applyBorder="1" applyAlignment="1">
      <alignment horizontal="center"/>
    </xf>
    <xf numFmtId="0" fontId="6" fillId="35" borderId="52" xfId="0" applyFont="1" applyFill="1" applyBorder="1" applyAlignment="1">
      <alignment horizontal="center"/>
    </xf>
    <xf numFmtId="0" fontId="7" fillId="45" borderId="53" xfId="0" applyFont="1" applyFill="1" applyBorder="1" applyAlignment="1">
      <alignment horizontal="center" vertical="center"/>
    </xf>
    <xf numFmtId="0" fontId="7" fillId="45" borderId="54" xfId="0" applyFont="1" applyFill="1" applyBorder="1" applyAlignment="1">
      <alignment horizontal="center" vertical="center"/>
    </xf>
    <xf numFmtId="0" fontId="7" fillId="45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67" fillId="34" borderId="58" xfId="0" applyFont="1" applyFill="1" applyBorder="1" applyAlignment="1">
      <alignment horizontal="center" wrapText="1" shrinkToFit="1"/>
    </xf>
    <xf numFmtId="0" fontId="67" fillId="34" borderId="59" xfId="0" applyFont="1" applyFill="1" applyBorder="1" applyAlignment="1">
      <alignment horizontal="center" wrapText="1" shrinkToFit="1"/>
    </xf>
    <xf numFmtId="0" fontId="67" fillId="34" borderId="60" xfId="0" applyFont="1" applyFill="1" applyBorder="1" applyAlignment="1">
      <alignment horizontal="center" wrapText="1" shrinkToFit="1"/>
    </xf>
    <xf numFmtId="0" fontId="67" fillId="34" borderId="61" xfId="0" applyFont="1" applyFill="1" applyBorder="1" applyAlignment="1">
      <alignment horizontal="center" wrapText="1" shrinkToFit="1"/>
    </xf>
    <xf numFmtId="0" fontId="67" fillId="34" borderId="59" xfId="0" applyFont="1" applyFill="1" applyBorder="1" applyAlignment="1">
      <alignment horizontal="center" shrinkToFit="1"/>
    </xf>
    <xf numFmtId="0" fontId="67" fillId="34" borderId="61" xfId="0" applyFont="1" applyFill="1" applyBorder="1" applyAlignment="1">
      <alignment horizontal="center" shrinkToFit="1"/>
    </xf>
    <xf numFmtId="0" fontId="68" fillId="34" borderId="62" xfId="0" applyFont="1" applyFill="1" applyBorder="1" applyAlignment="1">
      <alignment horizontal="center" wrapText="1" shrinkToFit="1"/>
    </xf>
    <xf numFmtId="0" fontId="68" fillId="34" borderId="63" xfId="0" applyFont="1" applyFill="1" applyBorder="1" applyAlignment="1">
      <alignment horizontal="center" shrinkToFit="1"/>
    </xf>
    <xf numFmtId="0" fontId="20" fillId="34" borderId="64" xfId="0" applyFont="1" applyFill="1" applyBorder="1" applyAlignment="1">
      <alignment horizontal="center" wrapText="1" shrinkToFit="1"/>
    </xf>
    <xf numFmtId="0" fontId="68" fillId="34" borderId="65" xfId="0" applyFont="1" applyFill="1" applyBorder="1" applyAlignment="1">
      <alignment horizontal="center" wrapText="1" shrinkToFit="1"/>
    </xf>
    <xf numFmtId="0" fontId="20" fillId="34" borderId="62" xfId="0" applyFont="1" applyFill="1" applyBorder="1" applyAlignment="1">
      <alignment horizontal="center" wrapText="1" shrinkToFit="1"/>
    </xf>
    <xf numFmtId="0" fontId="68" fillId="34" borderId="63" xfId="0" applyFont="1" applyFill="1" applyBorder="1" applyAlignment="1">
      <alignment horizontal="center" wrapText="1" shrinkToFit="1"/>
    </xf>
    <xf numFmtId="0" fontId="69" fillId="34" borderId="62" xfId="0" applyFont="1" applyFill="1" applyBorder="1" applyAlignment="1">
      <alignment horizontal="center" wrapText="1" shrinkToFit="1"/>
    </xf>
    <xf numFmtId="0" fontId="69" fillId="34" borderId="64" xfId="0" applyFont="1" applyFill="1" applyBorder="1" applyAlignment="1">
      <alignment horizontal="center" vertical="center" wrapText="1" shrinkToFit="1"/>
    </xf>
    <xf numFmtId="0" fontId="69" fillId="34" borderId="65" xfId="0" applyFont="1" applyFill="1" applyBorder="1" applyAlignment="1">
      <alignment horizontal="center" vertical="center" wrapText="1" shrinkToFit="1"/>
    </xf>
    <xf numFmtId="0" fontId="20" fillId="34" borderId="62" xfId="0" applyFont="1" applyFill="1" applyBorder="1" applyAlignment="1">
      <alignment horizontal="center" vertical="center" wrapText="1" shrinkToFit="1"/>
    </xf>
    <xf numFmtId="0" fontId="68" fillId="34" borderId="63" xfId="0" applyFont="1" applyFill="1" applyBorder="1" applyAlignment="1">
      <alignment horizontal="center" vertical="center" wrapText="1" shrinkToFit="1"/>
    </xf>
    <xf numFmtId="0" fontId="69" fillId="34" borderId="64" xfId="0" applyFont="1" applyFill="1" applyBorder="1" applyAlignment="1">
      <alignment horizontal="center" wrapText="1" shrinkToFit="1"/>
    </xf>
    <xf numFmtId="0" fontId="69" fillId="34" borderId="65" xfId="0" applyFont="1" applyFill="1" applyBorder="1" applyAlignment="1">
      <alignment horizontal="center" wrapText="1" shrinkToFit="1"/>
    </xf>
    <xf numFmtId="0" fontId="68" fillId="34" borderId="64" xfId="0" applyFont="1" applyFill="1" applyBorder="1" applyAlignment="1">
      <alignment horizontal="center" wrapText="1" shrinkToFit="1"/>
    </xf>
    <xf numFmtId="0" fontId="4" fillId="25" borderId="66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46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8" borderId="36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59CEE5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59CEE5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07"/>
  <sheetViews>
    <sheetView tabSelected="1" zoomScale="42" zoomScaleNormal="42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9" sqref="G49"/>
    </sheetView>
  </sheetViews>
  <sheetFormatPr defaultColWidth="9.00390625" defaultRowHeight="15.75"/>
  <cols>
    <col min="1" max="1" width="3.375" style="2" customWidth="1"/>
    <col min="2" max="2" width="7.25390625" style="2" customWidth="1"/>
    <col min="3" max="3" width="5.50390625" style="1" customWidth="1"/>
    <col min="4" max="4" width="5.375" style="1" customWidth="1"/>
    <col min="5" max="5" width="5.50390625" style="1" customWidth="1"/>
    <col min="6" max="6" width="5.75390625" style="1" customWidth="1"/>
    <col min="7" max="7" width="5.50390625" style="1" customWidth="1"/>
    <col min="8" max="8" width="5.75390625" style="1" customWidth="1"/>
    <col min="9" max="9" width="5.50390625" style="1" customWidth="1"/>
    <col min="10" max="10" width="5.75390625" style="1" customWidth="1"/>
    <col min="11" max="11" width="5.50390625" style="1" customWidth="1"/>
    <col min="12" max="12" width="5.75390625" style="1" customWidth="1"/>
    <col min="13" max="13" width="5.50390625" style="1" customWidth="1"/>
    <col min="14" max="14" width="5.75390625" style="1" customWidth="1"/>
    <col min="15" max="15" width="5.50390625" style="1" customWidth="1"/>
    <col min="16" max="16" width="5.75390625" style="1" customWidth="1"/>
    <col min="17" max="17" width="5.50390625" style="1" customWidth="1"/>
    <col min="18" max="18" width="5.75390625" style="1" customWidth="1"/>
    <col min="19" max="19" width="5.50390625" style="1" customWidth="1"/>
    <col min="20" max="20" width="5.75390625" style="1" customWidth="1"/>
    <col min="21" max="21" width="5.50390625" style="1" customWidth="1"/>
    <col min="22" max="22" width="5.75390625" style="1" customWidth="1"/>
    <col min="23" max="23" width="5.625" style="1" customWidth="1"/>
    <col min="24" max="24" width="12.375" style="1" customWidth="1"/>
    <col min="25" max="25" width="5.625" style="1" customWidth="1"/>
    <col min="26" max="26" width="5.75390625" style="1" customWidth="1"/>
    <col min="27" max="27" width="5.625" style="1" customWidth="1"/>
    <col min="28" max="28" width="5.75390625" style="1" customWidth="1"/>
    <col min="29" max="29" width="5.625" style="1" customWidth="1"/>
    <col min="30" max="30" width="5.75390625" style="1" customWidth="1"/>
    <col min="31" max="31" width="5.625" style="1" customWidth="1"/>
    <col min="32" max="32" width="5.75390625" style="1" customWidth="1"/>
    <col min="33" max="33" width="5.625" style="1" customWidth="1"/>
    <col min="34" max="34" width="5.75390625" style="1" customWidth="1"/>
    <col min="35" max="35" width="5.625" style="1" customWidth="1"/>
    <col min="36" max="36" width="5.75390625" style="1" customWidth="1"/>
    <col min="37" max="37" width="5.625" style="1" customWidth="1"/>
    <col min="38" max="38" width="5.75390625" style="1" customWidth="1"/>
    <col min="39" max="39" width="5.625" style="1" customWidth="1"/>
    <col min="40" max="40" width="5.75390625" style="1" customWidth="1"/>
    <col min="41" max="41" width="5.625" style="1" customWidth="1"/>
    <col min="42" max="42" width="5.75390625" style="1" customWidth="1"/>
    <col min="43" max="43" width="5.625" style="1" customWidth="1"/>
    <col min="44" max="44" width="5.75390625" style="1" customWidth="1"/>
    <col min="45" max="45" width="6.875" style="1" customWidth="1"/>
    <col min="46" max="46" width="13.75390625" style="1" customWidth="1"/>
    <col min="47" max="48" width="9.00390625" style="24" customWidth="1"/>
    <col min="49" max="52" width="4.25390625" style="63" customWidth="1"/>
    <col min="53" max="61" width="3.375" style="63" customWidth="1"/>
    <col min="62" max="16384" width="9.00390625" style="24" customWidth="1"/>
  </cols>
  <sheetData>
    <row r="1" spans="1:25" ht="18" customHeight="1">
      <c r="A1" s="1" t="s">
        <v>0</v>
      </c>
      <c r="B1" s="1"/>
      <c r="H1" s="104"/>
      <c r="I1" s="105"/>
      <c r="J1" s="105"/>
      <c r="K1" s="106"/>
      <c r="L1" s="139"/>
      <c r="M1" s="140"/>
      <c r="N1" s="141"/>
      <c r="O1" s="141"/>
      <c r="P1" s="142"/>
      <c r="Q1" s="142"/>
      <c r="R1" s="142"/>
      <c r="S1" s="142"/>
      <c r="T1" s="51"/>
      <c r="U1" s="51"/>
      <c r="V1" s="51"/>
      <c r="W1" s="51"/>
      <c r="X1" s="51"/>
      <c r="Y1" s="51"/>
    </row>
    <row r="2" spans="1:61" ht="52.5" customHeight="1" thickBot="1">
      <c r="A2" s="107" t="s">
        <v>94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24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25" customFormat="1" ht="23.25" customHeight="1" thickBot="1" thickTop="1">
      <c r="A3" s="19" t="s">
        <v>63</v>
      </c>
      <c r="B3" s="20" t="s">
        <v>64</v>
      </c>
      <c r="C3" s="108" t="s">
        <v>19</v>
      </c>
      <c r="D3" s="109"/>
      <c r="E3" s="108" t="s">
        <v>20</v>
      </c>
      <c r="F3" s="109"/>
      <c r="G3" s="108" t="s">
        <v>16</v>
      </c>
      <c r="H3" s="109"/>
      <c r="I3" s="108" t="s">
        <v>17</v>
      </c>
      <c r="J3" s="109"/>
      <c r="K3" s="108" t="s">
        <v>18</v>
      </c>
      <c r="L3" s="109"/>
      <c r="M3" s="108" t="s">
        <v>1</v>
      </c>
      <c r="N3" s="109"/>
      <c r="O3" s="108" t="s">
        <v>2</v>
      </c>
      <c r="P3" s="109"/>
      <c r="Q3" s="108" t="s">
        <v>3</v>
      </c>
      <c r="R3" s="109"/>
      <c r="S3" s="108" t="s">
        <v>4</v>
      </c>
      <c r="T3" s="109"/>
      <c r="U3" s="108" t="s">
        <v>5</v>
      </c>
      <c r="V3" s="109"/>
      <c r="W3" s="111" t="s">
        <v>80</v>
      </c>
      <c r="X3" s="112"/>
      <c r="Y3" s="110" t="s">
        <v>11</v>
      </c>
      <c r="Z3" s="109"/>
      <c r="AA3" s="108" t="s">
        <v>12</v>
      </c>
      <c r="AB3" s="109"/>
      <c r="AC3" s="108" t="s">
        <v>13</v>
      </c>
      <c r="AD3" s="109"/>
      <c r="AE3" s="108" t="s">
        <v>14</v>
      </c>
      <c r="AF3" s="109"/>
      <c r="AG3" s="108" t="s">
        <v>15</v>
      </c>
      <c r="AH3" s="109"/>
      <c r="AI3" s="110" t="s">
        <v>6</v>
      </c>
      <c r="AJ3" s="109"/>
      <c r="AK3" s="108" t="s">
        <v>7</v>
      </c>
      <c r="AL3" s="109"/>
      <c r="AM3" s="108" t="s">
        <v>8</v>
      </c>
      <c r="AN3" s="109"/>
      <c r="AO3" s="108" t="s">
        <v>9</v>
      </c>
      <c r="AP3" s="109"/>
      <c r="AQ3" s="108" t="s">
        <v>10</v>
      </c>
      <c r="AR3" s="109"/>
      <c r="AS3" s="111" t="s">
        <v>80</v>
      </c>
      <c r="AT3" s="112"/>
      <c r="AW3" s="149" t="s">
        <v>99</v>
      </c>
      <c r="AX3" s="149"/>
      <c r="AY3" s="82"/>
      <c r="AZ3" s="82"/>
      <c r="BA3" s="83" t="s">
        <v>100</v>
      </c>
      <c r="BB3" s="84"/>
      <c r="BC3" s="84"/>
      <c r="BD3" s="84"/>
      <c r="BE3" s="84"/>
      <c r="BF3" s="84"/>
      <c r="BG3" s="84"/>
      <c r="BH3" s="84"/>
      <c r="BI3" s="84"/>
    </row>
    <row r="4" spans="1:61" s="26" customFormat="1" ht="17.25" customHeight="1">
      <c r="A4" s="113">
        <v>2</v>
      </c>
      <c r="B4" s="21">
        <v>1</v>
      </c>
      <c r="C4" s="7" t="s">
        <v>67</v>
      </c>
      <c r="D4" s="8" t="s">
        <v>34</v>
      </c>
      <c r="E4" s="7" t="s">
        <v>69</v>
      </c>
      <c r="F4" s="8" t="s">
        <v>32</v>
      </c>
      <c r="G4" s="7" t="s">
        <v>68</v>
      </c>
      <c r="H4" s="8" t="s">
        <v>36</v>
      </c>
      <c r="I4" s="7" t="s">
        <v>67</v>
      </c>
      <c r="J4" s="8" t="s">
        <v>35</v>
      </c>
      <c r="K4" s="7" t="s">
        <v>27</v>
      </c>
      <c r="L4" s="8" t="s">
        <v>57</v>
      </c>
      <c r="M4" s="7" t="s">
        <v>67</v>
      </c>
      <c r="N4" s="8" t="s">
        <v>42</v>
      </c>
      <c r="O4" s="7" t="s">
        <v>68</v>
      </c>
      <c r="P4" s="8" t="s">
        <v>70</v>
      </c>
      <c r="Q4" s="7" t="s">
        <v>68</v>
      </c>
      <c r="R4" s="8" t="s">
        <v>37</v>
      </c>
      <c r="S4" s="7" t="s">
        <v>69</v>
      </c>
      <c r="T4" s="8" t="s">
        <v>31</v>
      </c>
      <c r="U4" s="7" t="s">
        <v>71</v>
      </c>
      <c r="V4" s="8" t="s">
        <v>59</v>
      </c>
      <c r="W4" s="119" t="s">
        <v>81</v>
      </c>
      <c r="X4" s="129" t="s">
        <v>111</v>
      </c>
      <c r="Y4" s="30" t="s">
        <v>26</v>
      </c>
      <c r="Z4" s="31" t="s">
        <v>48</v>
      </c>
      <c r="AA4" s="32" t="s">
        <v>65</v>
      </c>
      <c r="AB4" s="31" t="s">
        <v>52</v>
      </c>
      <c r="AC4" s="32" t="s">
        <v>68</v>
      </c>
      <c r="AD4" s="31" t="s">
        <v>44</v>
      </c>
      <c r="AE4" s="32" t="s">
        <v>24</v>
      </c>
      <c r="AF4" s="31" t="s">
        <v>51</v>
      </c>
      <c r="AG4" s="32" t="s">
        <v>67</v>
      </c>
      <c r="AH4" s="31" t="s">
        <v>41</v>
      </c>
      <c r="AI4" s="32" t="s">
        <v>68</v>
      </c>
      <c r="AJ4" s="31" t="s">
        <v>53</v>
      </c>
      <c r="AK4" s="32" t="s">
        <v>65</v>
      </c>
      <c r="AL4" s="31" t="s">
        <v>49</v>
      </c>
      <c r="AM4" s="32" t="s">
        <v>23</v>
      </c>
      <c r="AN4" s="31" t="s">
        <v>54</v>
      </c>
      <c r="AO4" s="32" t="s">
        <v>24</v>
      </c>
      <c r="AP4" s="31" t="s">
        <v>47</v>
      </c>
      <c r="AQ4" s="32" t="s">
        <v>68</v>
      </c>
      <c r="AR4" s="31" t="s">
        <v>45</v>
      </c>
      <c r="AS4" s="119" t="s">
        <v>81</v>
      </c>
      <c r="AT4" s="125" t="s">
        <v>109</v>
      </c>
      <c r="AW4" s="95">
        <f>COUNTIF($Y$4:$AR$7,"T.Hưởng")</f>
        <v>0</v>
      </c>
      <c r="AX4" s="96">
        <f>COUNTIF($Y$4:$AR$7,"T.Niên")</f>
        <v>0</v>
      </c>
      <c r="AY4" s="96">
        <f>COUNTIF($Y$4:$AR$7,"C.hạnh")</f>
        <v>0</v>
      </c>
      <c r="AZ4" s="97">
        <f>COUNTIF($Y$4:$AR$7,"C.Lan")</f>
        <v>0</v>
      </c>
      <c r="BA4" s="94">
        <f>IF(OR(D4=F4,D4=H4,D4=J4,D4=L4,D4=N4,D4=P4,D4=R4,D4=T4,D4=V4),"Trùng","")</f>
      </c>
      <c r="BB4" s="85">
        <f>IF(OR(F4=H4,F4=J4,F4=L4,F4=N4,F4=P4,F4=R4,F4=T4,F4=V4),"Trùng","")</f>
      </c>
      <c r="BC4" s="85">
        <f>IF(OR(H4=J4,H4=L4,H4=N4,H4=P4,H4=R4,H4=T4,H4=V4),"Trùng","")</f>
      </c>
      <c r="BD4" s="85">
        <f>IF(OR(J4=L4,J4=N4,J4=P4,J4=R4,J4=T4,J4=V4),"Trùng","")</f>
      </c>
      <c r="BE4" s="85">
        <f>IF(OR(L4=N4,L4=P4,L4=R4,L4=T4,L4=V4,N4=P4,N4=R4,N4=T4,N4=V4,P4=R4,P4=T4,P4=V4,R4=T4,R4=V4,T4=V4),"Trùng","")</f>
      </c>
      <c r="BF4" s="86">
        <f>IF(OR(Z4=AB4,Z4=AD4,Z4=AF4,Z4=AH4,Z4=AJ4,Z4=AL4,Z4=AN4,Z4=AP4,Z4=AR4,AB4=AD4,AB4=AD4,AB4=AF4,AB4=AH4,AB4=AJ4,AB4=AL4,AB4=AN4,AB4=AP4,AB4=AR4),"Trùng","")</f>
      </c>
      <c r="BG4" s="86">
        <f>IF(OR(AD4=AF4,AD4=AH4,AD4=AJ4,AD4=AL4,AD4=AN4,AD4=AP4,AD4=AR4,AF4=AH4,AF4=AH4,AF4=AJ4,AF4=AL4,AF4=AN4,AF4=AP4,AF4=AR4,AH4=AJ4,AH4=AL4,AH4=AN4,AH4=AP4,AH4=AR4,AJ4=AL4,AJ4=AN4,AJ4=AP4,AJ4=AR4,AL4=AN4,AL4=AP4,AL4=AR4,AN4=AP4,AN4=AR4,AP4=AR4),"Trùng","")</f>
      </c>
      <c r="BH4" s="86"/>
      <c r="BI4" s="87"/>
    </row>
    <row r="5" spans="1:61" s="26" customFormat="1" ht="17.25" customHeight="1">
      <c r="A5" s="114"/>
      <c r="B5" s="3">
        <v>2</v>
      </c>
      <c r="C5" s="4" t="s">
        <v>25</v>
      </c>
      <c r="D5" s="5" t="s">
        <v>54</v>
      </c>
      <c r="E5" s="4" t="s">
        <v>67</v>
      </c>
      <c r="F5" s="5" t="s">
        <v>34</v>
      </c>
      <c r="G5" s="4" t="s">
        <v>68</v>
      </c>
      <c r="H5" s="5" t="s">
        <v>36</v>
      </c>
      <c r="I5" s="4" t="s">
        <v>67</v>
      </c>
      <c r="J5" s="5" t="s">
        <v>35</v>
      </c>
      <c r="K5" s="4" t="s">
        <v>68</v>
      </c>
      <c r="L5" s="5" t="s">
        <v>37</v>
      </c>
      <c r="M5" s="4" t="s">
        <v>67</v>
      </c>
      <c r="N5" s="5" t="s">
        <v>42</v>
      </c>
      <c r="O5" s="4" t="s">
        <v>68</v>
      </c>
      <c r="P5" s="5" t="s">
        <v>70</v>
      </c>
      <c r="Q5" s="4" t="s">
        <v>69</v>
      </c>
      <c r="R5" s="5" t="s">
        <v>77</v>
      </c>
      <c r="S5" s="4" t="s">
        <v>69</v>
      </c>
      <c r="T5" s="5" t="s">
        <v>31</v>
      </c>
      <c r="U5" s="4" t="s">
        <v>71</v>
      </c>
      <c r="V5" s="5" t="s">
        <v>59</v>
      </c>
      <c r="W5" s="120"/>
      <c r="X5" s="130"/>
      <c r="Y5" s="33" t="s">
        <v>68</v>
      </c>
      <c r="Z5" s="34" t="s">
        <v>53</v>
      </c>
      <c r="AA5" s="35" t="s">
        <v>68</v>
      </c>
      <c r="AB5" s="34" t="s">
        <v>70</v>
      </c>
      <c r="AC5" s="35" t="s">
        <v>68</v>
      </c>
      <c r="AD5" s="34" t="s">
        <v>44</v>
      </c>
      <c r="AE5" s="35" t="s">
        <v>28</v>
      </c>
      <c r="AF5" s="34" t="s">
        <v>84</v>
      </c>
      <c r="AG5" s="35" t="s">
        <v>67</v>
      </c>
      <c r="AH5" s="34" t="s">
        <v>41</v>
      </c>
      <c r="AI5" s="35" t="s">
        <v>21</v>
      </c>
      <c r="AJ5" s="34" t="s">
        <v>52</v>
      </c>
      <c r="AK5" s="35" t="s">
        <v>21</v>
      </c>
      <c r="AL5" s="34" t="s">
        <v>49</v>
      </c>
      <c r="AM5" s="35" t="s">
        <v>23</v>
      </c>
      <c r="AN5" s="34" t="s">
        <v>54</v>
      </c>
      <c r="AO5" s="35" t="s">
        <v>25</v>
      </c>
      <c r="AP5" s="34" t="s">
        <v>75</v>
      </c>
      <c r="AQ5" s="35" t="s">
        <v>24</v>
      </c>
      <c r="AR5" s="34" t="s">
        <v>51</v>
      </c>
      <c r="AS5" s="123"/>
      <c r="AT5" s="126"/>
      <c r="AW5" s="98">
        <f>COUNTIF($Y$4:$AR$7,"C.Thu")</f>
        <v>0</v>
      </c>
      <c r="AX5" s="99">
        <f>COUNTIF($Y$4:$AR$7,"T.N.Sơn")</f>
        <v>0</v>
      </c>
      <c r="AY5" s="99">
        <f>COUNTIF($Y$4:$AR$7,"C.Huyền(a)")</f>
        <v>0</v>
      </c>
      <c r="AZ5" s="100"/>
      <c r="BA5" s="94">
        <f>IF(OR(D5=F5,D5=H5,D5=J5,D5=L5,D5=N5,D5=P5,D5=R5,D5=T5,D5=V5),"Trùng","")</f>
      </c>
      <c r="BB5" s="85">
        <f>IF(OR(F5=H5,F5=J5,F5=L5,F5=N5,F5=P5,F5=R5,F5=T5,F5=V5),"Trùng","")</f>
      </c>
      <c r="BC5" s="85">
        <f>IF(OR(H5=J5,H5=L5,H5=N5,H5=P5,H5=R5,H5=T5,H5=V5),"Trùng","")</f>
      </c>
      <c r="BD5" s="85">
        <f>IF(OR(J5=L5,J5=N5,J5=P5,J5=R5,J5=T5,J5=V5),"Trùng","")</f>
      </c>
      <c r="BE5" s="85">
        <f>IF(OR(L5=N5,L5=P5,L5=R5,L5=T5,L5=V5,N5=P5,N5=R5,N5=T5,N5=V5,P5=R5,P5=T5,P5=V5,R5=T5,R5=V5,T5=V5),"Trùng","")</f>
      </c>
      <c r="BF5" s="86">
        <f>IF(OR(Z5=AB5,Z5=AD5,Z5=AF5,Z5=AH5,Z5=AJ5,Z5=AL5,Z5=AN5,Z5=AP5,Z5=AR5,AB5=AD5,AB5=AD5,AB5=AF5,AB5=AH5,AB5=AJ5,AB5=AL5,AB5=AN5,AB5=AP5,AB5=AR5),"Trùng","")</f>
      </c>
      <c r="BG5" s="86">
        <f>IF(OR(AD5=AF5,AD5=AH5,AD5=AJ5,AD5=AL5,AD5=AN5,AD5=AP5,AD5=AR5,AF5=AH5,AF5=AH5,AF5=AJ5,AF5=AL5,AF5=AN5,AF5=AP5,AF5=AR5,AH5=AJ5,AH5=AL5,AH5=AN5,AH5=AP5,AH5=AR5,AJ5=AL5,AJ5=AN5,AJ5=AP5,AJ5=AR5,AL5=AN5,AL5=AP5,AL5=AR5,AN5=AP5,AN5=AR5,AP5=AR5),"Trùng","")</f>
      </c>
      <c r="BH5" s="86"/>
      <c r="BI5" s="87"/>
    </row>
    <row r="6" spans="1:61" s="26" customFormat="1" ht="17.25" customHeight="1">
      <c r="A6" s="114"/>
      <c r="B6" s="3">
        <v>3</v>
      </c>
      <c r="C6" s="4" t="s">
        <v>69</v>
      </c>
      <c r="D6" s="5" t="s">
        <v>32</v>
      </c>
      <c r="E6" s="4" t="s">
        <v>25</v>
      </c>
      <c r="F6" s="5" t="s">
        <v>54</v>
      </c>
      <c r="G6" s="4" t="s">
        <v>67</v>
      </c>
      <c r="H6" s="5" t="s">
        <v>35</v>
      </c>
      <c r="I6" s="4" t="s">
        <v>68</v>
      </c>
      <c r="J6" s="5" t="s">
        <v>36</v>
      </c>
      <c r="K6" s="4" t="s">
        <v>68</v>
      </c>
      <c r="L6" s="5" t="s">
        <v>37</v>
      </c>
      <c r="M6" s="4" t="s">
        <v>72</v>
      </c>
      <c r="N6" s="5" t="s">
        <v>34</v>
      </c>
      <c r="O6" s="4" t="s">
        <v>67</v>
      </c>
      <c r="P6" s="5" t="s">
        <v>42</v>
      </c>
      <c r="Q6" s="4" t="s">
        <v>69</v>
      </c>
      <c r="R6" s="5" t="s">
        <v>77</v>
      </c>
      <c r="S6" s="4" t="s">
        <v>69</v>
      </c>
      <c r="T6" s="5" t="s">
        <v>31</v>
      </c>
      <c r="U6" s="4" t="s">
        <v>76</v>
      </c>
      <c r="V6" s="5" t="s">
        <v>47</v>
      </c>
      <c r="W6" s="121" t="s">
        <v>82</v>
      </c>
      <c r="X6" s="127" t="s">
        <v>101</v>
      </c>
      <c r="Y6" s="33" t="s">
        <v>68</v>
      </c>
      <c r="Z6" s="34" t="s">
        <v>53</v>
      </c>
      <c r="AA6" s="35" t="s">
        <v>67</v>
      </c>
      <c r="AB6" s="34" t="s">
        <v>40</v>
      </c>
      <c r="AC6" s="36" t="s">
        <v>28</v>
      </c>
      <c r="AD6" s="34" t="s">
        <v>84</v>
      </c>
      <c r="AE6" s="35" t="s">
        <v>67</v>
      </c>
      <c r="AF6" s="34" t="s">
        <v>41</v>
      </c>
      <c r="AG6" s="35" t="s">
        <v>68</v>
      </c>
      <c r="AH6" s="34" t="s">
        <v>44</v>
      </c>
      <c r="AI6" s="36" t="s">
        <v>65</v>
      </c>
      <c r="AJ6" s="34" t="s">
        <v>52</v>
      </c>
      <c r="AK6" s="35" t="s">
        <v>24</v>
      </c>
      <c r="AL6" s="34" t="s">
        <v>47</v>
      </c>
      <c r="AM6" s="35" t="s">
        <v>68</v>
      </c>
      <c r="AN6" s="34" t="s">
        <v>45</v>
      </c>
      <c r="AO6" s="35" t="s">
        <v>25</v>
      </c>
      <c r="AP6" s="34" t="s">
        <v>75</v>
      </c>
      <c r="AQ6" s="35" t="s">
        <v>24</v>
      </c>
      <c r="AR6" s="34" t="s">
        <v>51</v>
      </c>
      <c r="AS6" s="121" t="s">
        <v>82</v>
      </c>
      <c r="AT6" s="127" t="s">
        <v>106</v>
      </c>
      <c r="AW6" s="98">
        <f>COUNTIF($Y$4:$AR$7,"C.Chung")</f>
        <v>0</v>
      </c>
      <c r="AX6" s="99">
        <f>COUNTIF($Y$4:$AR$7,"T.Tỉnh")</f>
        <v>2</v>
      </c>
      <c r="AY6" s="99">
        <f>COUNTIF($Y$4:$AR$7,"C.Phúc")</f>
        <v>0</v>
      </c>
      <c r="AZ6" s="100"/>
      <c r="BA6" s="94">
        <f>IF(OR(D6=F6,D6=H6,D6=J6,D6=L6,D6=N6,D6=P6,D6=R6,D6=T6,D6=V6),"Trùng","")</f>
      </c>
      <c r="BB6" s="85">
        <f>IF(OR(F6=H6,F6=J6,F6=L6,F6=N6,F6=P6,F6=R6,F6=T6,F6=V6),"Trùng","")</f>
      </c>
      <c r="BC6" s="85">
        <f>IF(OR(H6=J6,H6=L6,H6=N6,H6=P6,H6=R6,H6=T6,H6=V6),"Trùng","")</f>
      </c>
      <c r="BD6" s="85">
        <f>IF(OR(J6=L6,J6=N6,J6=P6,J6=R6,J6=T6,J6=V6),"Trùng","")</f>
      </c>
      <c r="BE6" s="85">
        <f>IF(OR(L6=N6,L6=P6,L6=R6,L6=T6,L6=V6,N6=P6,N6=R6,N6=T6,N6=V6,P6=R6,P6=T6,P6=V6,R6=T6,R6=V6,T6=V6),"Trùng","")</f>
      </c>
      <c r="BF6" s="86">
        <f>IF(OR(Z6=AB6,Z6=AD6,Z6=AF6,Z6=AH6,Z6=AJ6,Z6=AL6,Z6=AN6,Z6=AP6,Z6=AR6,AB6=AD6,AB6=AD6,AB6=AF6,AB6=AH6,AB6=AJ6,AB6=AL6,AB6=AN6,AB6=AP6,AB6=AR6),"Trùng","")</f>
      </c>
      <c r="BG6" s="86">
        <f>IF(OR(AD6=AF6,AD6=AH6,AD6=AJ6,AD6=AL6,AD6=AN6,AD6=AP6,AD6=AR6,AF6=AH6,AF6=AH6,AF6=AJ6,AF6=AL6,AF6=AN6,AF6=AP6,AF6=AR6,AH6=AJ6,AH6=AL6,AH6=AN6,AH6=AP6,AH6=AR6,AJ6=AL6,AJ6=AN6,AJ6=AP6,AJ6=AR6,AL6=AN6,AL6=AP6,AL6=AR6,AN6=AP6,AN6=AR6,AP6=AR6),"Trùng","")</f>
      </c>
      <c r="BH6" s="86"/>
      <c r="BI6" s="87"/>
    </row>
    <row r="7" spans="1:61" s="26" customFormat="1" ht="17.25" customHeight="1" thickBot="1">
      <c r="A7" s="115"/>
      <c r="B7" s="23">
        <v>4</v>
      </c>
      <c r="C7" s="4" t="s">
        <v>27</v>
      </c>
      <c r="D7" s="5" t="s">
        <v>56</v>
      </c>
      <c r="E7" s="4" t="s">
        <v>68</v>
      </c>
      <c r="F7" s="5" t="s">
        <v>33</v>
      </c>
      <c r="G7" s="4" t="s">
        <v>27</v>
      </c>
      <c r="H7" s="5" t="s">
        <v>57</v>
      </c>
      <c r="I7" s="4" t="s">
        <v>68</v>
      </c>
      <c r="J7" s="5" t="s">
        <v>36</v>
      </c>
      <c r="K7" s="4" t="s">
        <v>67</v>
      </c>
      <c r="L7" s="5" t="s">
        <v>35</v>
      </c>
      <c r="M7" s="4" t="s">
        <v>68</v>
      </c>
      <c r="N7" s="5" t="s">
        <v>70</v>
      </c>
      <c r="O7" s="4" t="s">
        <v>67</v>
      </c>
      <c r="P7" s="5" t="s">
        <v>42</v>
      </c>
      <c r="Q7" s="4" t="s">
        <v>71</v>
      </c>
      <c r="R7" s="5" t="s">
        <v>59</v>
      </c>
      <c r="S7" s="4" t="s">
        <v>76</v>
      </c>
      <c r="T7" s="5" t="s">
        <v>47</v>
      </c>
      <c r="U7" s="4" t="s">
        <v>69</v>
      </c>
      <c r="V7" s="5" t="s">
        <v>31</v>
      </c>
      <c r="W7" s="122"/>
      <c r="X7" s="128"/>
      <c r="Y7" s="37" t="s">
        <v>67</v>
      </c>
      <c r="Z7" s="38" t="s">
        <v>40</v>
      </c>
      <c r="AA7" s="39" t="s">
        <v>26</v>
      </c>
      <c r="AB7" s="38" t="s">
        <v>48</v>
      </c>
      <c r="AC7" s="40" t="s">
        <v>24</v>
      </c>
      <c r="AD7" s="38" t="s">
        <v>51</v>
      </c>
      <c r="AE7" s="39" t="s">
        <v>67</v>
      </c>
      <c r="AF7" s="38" t="s">
        <v>41</v>
      </c>
      <c r="AG7" s="39" t="s">
        <v>68</v>
      </c>
      <c r="AH7" s="38" t="s">
        <v>44</v>
      </c>
      <c r="AI7" s="39" t="s">
        <v>24</v>
      </c>
      <c r="AJ7" s="38" t="s">
        <v>47</v>
      </c>
      <c r="AK7" s="39" t="s">
        <v>68</v>
      </c>
      <c r="AL7" s="38" t="s">
        <v>53</v>
      </c>
      <c r="AM7" s="39" t="s">
        <v>68</v>
      </c>
      <c r="AN7" s="38" t="s">
        <v>45</v>
      </c>
      <c r="AO7" s="39" t="s">
        <v>23</v>
      </c>
      <c r="AP7" s="38" t="s">
        <v>54</v>
      </c>
      <c r="AQ7" s="39" t="s">
        <v>25</v>
      </c>
      <c r="AR7" s="38" t="s">
        <v>75</v>
      </c>
      <c r="AS7" s="124"/>
      <c r="AT7" s="128"/>
      <c r="AW7" s="101">
        <f>COUNTIF($Y$4:$AR$7,"T.X.Ninh")</f>
        <v>0</v>
      </c>
      <c r="AX7" s="102">
        <f>COUNTIF($Y$4:$AR$7,"C.Thảo")</f>
        <v>0</v>
      </c>
      <c r="AY7" s="102">
        <f>COUNTIF($Y$4:$AR$7,"C.Hương(a)")</f>
        <v>0</v>
      </c>
      <c r="AZ7" s="103"/>
      <c r="BA7" s="94">
        <f>IF(OR(D7=F7,D7=H7,D7=J7,D7=L7,D7=N7,D7=P7,D7=R7,D7=T7,D7=V7),"Trùng","")</f>
      </c>
      <c r="BB7" s="85">
        <f>IF(OR(F7=H7,F7=J7,F7=L7,F7=N7,F7=P7,F7=R7,F7=T7,F7=V7),"Trùng","")</f>
      </c>
      <c r="BC7" s="85">
        <f>IF(OR(H7=J7,H7=L7,H7=N7,H7=P7,H7=R7,H7=T7,H7=V7),"Trùng","")</f>
      </c>
      <c r="BD7" s="85">
        <f>IF(OR(J7=L7,J7=N7,J7=P7,J7=R7,J7=T7,J7=V7),"Trùng","")</f>
      </c>
      <c r="BE7" s="85">
        <f>IF(OR(L7=N7,L7=P7,L7=R7,L7=T7,L7=V7,N7=P7,N7=R7,N7=T7,N7=V7,P7=R7,P7=T7,P7=V7,R7=T7,R7=V7,T7=V7),"Trùng","")</f>
      </c>
      <c r="BF7" s="86">
        <f>IF(OR(Z7=AB7,Z7=AD7,Z7=AF7,Z7=AH7,Z7=AJ7,Z7=AL7,Z7=AN7,Z7=AP7,Z7=AR7,AB7=AD7,AB7=AD7,AB7=AF7,AB7=AH7,AB7=AJ7,AB7=AL7,AB7=AN7,AB7=AP7,AB7=AR7),"Trùng","")</f>
      </c>
      <c r="BG7" s="86">
        <f>IF(OR(AD7=AF7,AD7=AH7,AD7=AJ7,AD7=AL7,AD7=AN7,AD7=AP7,AD7=AR7,AF7=AH7,AF7=AH7,AF7=AJ7,AF7=AL7,AF7=AN7,AF7=AP7,AF7=AR7,AH7=AJ7,AH7=AL7,AH7=AN7,AH7=AP7,AH7=AR7,AJ7=AL7,AJ7=AN7,AJ7=AP7,AJ7=AR7,AL7=AN7,AL7=AP7,AL7=AR7,AN7=AP7,AN7=AR7,AP7=AR7),"Trùng","")</f>
      </c>
      <c r="BH7" s="86"/>
      <c r="BI7" s="87"/>
    </row>
    <row r="8" spans="1:61" s="26" customFormat="1" ht="17.25" customHeight="1">
      <c r="A8" s="113">
        <v>3</v>
      </c>
      <c r="B8" s="21">
        <v>1</v>
      </c>
      <c r="C8" s="7" t="s">
        <v>68</v>
      </c>
      <c r="D8" s="8" t="s">
        <v>33</v>
      </c>
      <c r="E8" s="7" t="s">
        <v>69</v>
      </c>
      <c r="F8" s="8" t="s">
        <v>32</v>
      </c>
      <c r="G8" s="7" t="s">
        <v>68</v>
      </c>
      <c r="H8" s="8" t="s">
        <v>36</v>
      </c>
      <c r="I8" s="7" t="s">
        <v>69</v>
      </c>
      <c r="J8" s="8" t="s">
        <v>31</v>
      </c>
      <c r="K8" s="7" t="s">
        <v>25</v>
      </c>
      <c r="L8" s="8" t="s">
        <v>62</v>
      </c>
      <c r="M8" s="7" t="s">
        <v>68</v>
      </c>
      <c r="N8" s="8" t="s">
        <v>70</v>
      </c>
      <c r="O8" s="7" t="s">
        <v>76</v>
      </c>
      <c r="P8" s="8" t="s">
        <v>47</v>
      </c>
      <c r="Q8" s="7" t="s">
        <v>69</v>
      </c>
      <c r="R8" s="8" t="s">
        <v>77</v>
      </c>
      <c r="S8" s="7" t="s">
        <v>73</v>
      </c>
      <c r="T8" s="8" t="s">
        <v>84</v>
      </c>
      <c r="U8" s="7" t="s">
        <v>26</v>
      </c>
      <c r="V8" s="8" t="s">
        <v>48</v>
      </c>
      <c r="W8" s="119" t="s">
        <v>81</v>
      </c>
      <c r="X8" s="131" t="s">
        <v>110</v>
      </c>
      <c r="Y8" s="30" t="s">
        <v>25</v>
      </c>
      <c r="Z8" s="31" t="s">
        <v>75</v>
      </c>
      <c r="AA8" s="32" t="s">
        <v>67</v>
      </c>
      <c r="AB8" s="31" t="s">
        <v>40</v>
      </c>
      <c r="AC8" s="32" t="s">
        <v>22</v>
      </c>
      <c r="AD8" s="31" t="s">
        <v>60</v>
      </c>
      <c r="AE8" s="32" t="s">
        <v>68</v>
      </c>
      <c r="AF8" s="31" t="s">
        <v>44</v>
      </c>
      <c r="AG8" s="32" t="s">
        <v>67</v>
      </c>
      <c r="AH8" s="31" t="s">
        <v>41</v>
      </c>
      <c r="AI8" s="32" t="s">
        <v>68</v>
      </c>
      <c r="AJ8" s="31" t="s">
        <v>53</v>
      </c>
      <c r="AK8" s="32" t="s">
        <v>67</v>
      </c>
      <c r="AL8" s="31" t="s">
        <v>42</v>
      </c>
      <c r="AM8" s="32" t="s">
        <v>67</v>
      </c>
      <c r="AN8" s="31" t="s">
        <v>46</v>
      </c>
      <c r="AO8" s="32" t="s">
        <v>21</v>
      </c>
      <c r="AP8" s="31" t="s">
        <v>49</v>
      </c>
      <c r="AQ8" s="32" t="s">
        <v>65</v>
      </c>
      <c r="AR8" s="31" t="s">
        <v>52</v>
      </c>
      <c r="AS8" s="119" t="s">
        <v>81</v>
      </c>
      <c r="AT8" s="129" t="s">
        <v>105</v>
      </c>
      <c r="AW8" s="95">
        <f>COUNTIF($C$8:$V$11,"T.Thông")</f>
        <v>0</v>
      </c>
      <c r="AX8" s="96">
        <f>COUNTIF($C$8:$V$11,"C.Thủy")</f>
        <v>0</v>
      </c>
      <c r="AY8" s="96">
        <f>COUNTIF($C$8:$V$11,"T.Hành")</f>
        <v>0</v>
      </c>
      <c r="AZ8" s="97"/>
      <c r="BA8" s="94">
        <f aca="true" t="shared" si="0" ref="BA8:BA27">IF(OR(D8=F8,D8=H8,D8=J8,D8=L8,D8=N8,D8=P8,D8=R8,D8=T8,D8=V8),"Trùng","")</f>
      </c>
      <c r="BB8" s="85">
        <f aca="true" t="shared" si="1" ref="BB8:BB27">IF(OR(F8=H8,F8=J8,F8=L8,F8=N8,F8=P8,F8=R8,F8=T8,F8=V8),"Trùng","")</f>
      </c>
      <c r="BC8" s="85">
        <f aca="true" t="shared" si="2" ref="BC8:BC27">IF(OR(H8=J8,H8=L8,H8=N8,H8=P8,H8=R8,H8=T8,H8=V8),"Trùng","")</f>
      </c>
      <c r="BD8" s="85">
        <f aca="true" t="shared" si="3" ref="BD8:BD27">IF(OR(J8=L8,J8=N8,J8=P8,J8=R8,J8=T8,J8=V8),"Trùng","")</f>
      </c>
      <c r="BE8" s="85">
        <f aca="true" t="shared" si="4" ref="BE8:BE27">IF(OR(L8=N8,L8=P8,L8=R8,L8=T8,L8=V8,N8=P8,N8=R8,N8=T8,N8=V8,P8=R8,P8=T8,P8=V8,R8=T8,R8=V8,T8=V8),"Trùng","")</f>
      </c>
      <c r="BF8" s="86">
        <f aca="true" t="shared" si="5" ref="BF8:BF27">IF(OR(Z8=AB8,Z8=AD8,Z8=AF8,Z8=AH8,Z8=AJ8,Z8=AL8,Z8=AN8,Z8=AP8,Z8=AR8,AB8=AD8,AB8=AD8,AB8=AF8,AB8=AH8,AB8=AJ8,AB8=AL8,AB8=AN8,AB8=AP8,AB8=AR8),"Trùng","")</f>
      </c>
      <c r="BG8" s="86">
        <f aca="true" t="shared" si="6" ref="BG8:BG27">IF(OR(AD8=AF8,AD8=AH8,AD8=AJ8,AD8=AL8,AD8=AN8,AD8=AP8,AD8=AR8,AF8=AH8,AF8=AH8,AF8=AJ8,AF8=AL8,AF8=AN8,AF8=AP8,AF8=AR8,AH8=AJ8,AH8=AL8,AH8=AN8,AH8=AP8,AH8=AR8,AJ8=AL8,AJ8=AN8,AJ8=AP8,AJ8=AR8,AL8=AN8,AL8=AP8,AL8=AR8,AN8=AP8,AN8=AR8,AP8=AR8),"Trùng","")</f>
      </c>
      <c r="BH8" s="86"/>
      <c r="BI8" s="87"/>
    </row>
    <row r="9" spans="1:61" s="26" customFormat="1" ht="17.25" customHeight="1">
      <c r="A9" s="114"/>
      <c r="B9" s="3">
        <v>2</v>
      </c>
      <c r="C9" s="4" t="s">
        <v>68</v>
      </c>
      <c r="D9" s="5" t="s">
        <v>33</v>
      </c>
      <c r="E9" s="4" t="s">
        <v>69</v>
      </c>
      <c r="F9" s="5" t="s">
        <v>32</v>
      </c>
      <c r="G9" s="4" t="s">
        <v>68</v>
      </c>
      <c r="H9" s="5" t="s">
        <v>36</v>
      </c>
      <c r="I9" s="4" t="s">
        <v>69</v>
      </c>
      <c r="J9" s="5" t="s">
        <v>31</v>
      </c>
      <c r="K9" s="4" t="s">
        <v>68</v>
      </c>
      <c r="L9" s="5" t="s">
        <v>37</v>
      </c>
      <c r="M9" s="4" t="s">
        <v>68</v>
      </c>
      <c r="N9" s="5" t="s">
        <v>70</v>
      </c>
      <c r="O9" s="4" t="s">
        <v>78</v>
      </c>
      <c r="P9" s="5" t="s">
        <v>56</v>
      </c>
      <c r="Q9" s="6" t="s">
        <v>69</v>
      </c>
      <c r="R9" s="5" t="s">
        <v>77</v>
      </c>
      <c r="S9" s="4" t="s">
        <v>78</v>
      </c>
      <c r="T9" s="5" t="s">
        <v>57</v>
      </c>
      <c r="U9" s="4" t="s">
        <v>73</v>
      </c>
      <c r="V9" s="5" t="s">
        <v>84</v>
      </c>
      <c r="W9" s="120"/>
      <c r="X9" s="130"/>
      <c r="Y9" s="33" t="s">
        <v>67</v>
      </c>
      <c r="Z9" s="34" t="s">
        <v>40</v>
      </c>
      <c r="AA9" s="35" t="s">
        <v>69</v>
      </c>
      <c r="AB9" s="34" t="s">
        <v>39</v>
      </c>
      <c r="AC9" s="35" t="s">
        <v>67</v>
      </c>
      <c r="AD9" s="34" t="s">
        <v>41</v>
      </c>
      <c r="AE9" s="35" t="s">
        <v>68</v>
      </c>
      <c r="AF9" s="34" t="s">
        <v>44</v>
      </c>
      <c r="AG9" s="35" t="s">
        <v>65</v>
      </c>
      <c r="AH9" s="34" t="s">
        <v>49</v>
      </c>
      <c r="AI9" s="35" t="s">
        <v>68</v>
      </c>
      <c r="AJ9" s="34" t="s">
        <v>53</v>
      </c>
      <c r="AK9" s="35" t="s">
        <v>67</v>
      </c>
      <c r="AL9" s="34" t="s">
        <v>42</v>
      </c>
      <c r="AM9" s="35" t="s">
        <v>67</v>
      </c>
      <c r="AN9" s="34" t="s">
        <v>46</v>
      </c>
      <c r="AO9" s="35" t="s">
        <v>69</v>
      </c>
      <c r="AP9" s="34" t="s">
        <v>38</v>
      </c>
      <c r="AQ9" s="35" t="s">
        <v>27</v>
      </c>
      <c r="AR9" s="34" t="s">
        <v>57</v>
      </c>
      <c r="AS9" s="123"/>
      <c r="AT9" s="130"/>
      <c r="AW9" s="98">
        <f>COUNTIF($C$8:$V$11,"T.Đạt")</f>
        <v>0</v>
      </c>
      <c r="AX9" s="99">
        <f>COUNTIF($C$8:$V$11,"C.Trinh")</f>
        <v>0</v>
      </c>
      <c r="AY9" s="99"/>
      <c r="AZ9" s="100"/>
      <c r="BA9" s="94">
        <f t="shared" si="0"/>
      </c>
      <c r="BB9" s="85">
        <f t="shared" si="1"/>
      </c>
      <c r="BC9" s="85">
        <f t="shared" si="2"/>
      </c>
      <c r="BD9" s="85">
        <f t="shared" si="3"/>
      </c>
      <c r="BE9" s="85">
        <f t="shared" si="4"/>
      </c>
      <c r="BF9" s="86">
        <f t="shared" si="5"/>
      </c>
      <c r="BG9" s="86">
        <f t="shared" si="6"/>
      </c>
      <c r="BH9" s="86"/>
      <c r="BI9" s="87"/>
    </row>
    <row r="10" spans="1:61" s="26" customFormat="1" ht="17.25" customHeight="1">
      <c r="A10" s="114"/>
      <c r="B10" s="3">
        <v>3</v>
      </c>
      <c r="C10" s="4" t="s">
        <v>69</v>
      </c>
      <c r="D10" s="5" t="s">
        <v>32</v>
      </c>
      <c r="E10" s="4" t="s">
        <v>68</v>
      </c>
      <c r="F10" s="5" t="s">
        <v>33</v>
      </c>
      <c r="G10" s="4" t="s">
        <v>23</v>
      </c>
      <c r="H10" s="5" t="s">
        <v>60</v>
      </c>
      <c r="I10" s="4" t="s">
        <v>25</v>
      </c>
      <c r="J10" s="5" t="s">
        <v>62</v>
      </c>
      <c r="K10" s="4" t="s">
        <v>23</v>
      </c>
      <c r="L10" s="5" t="s">
        <v>61</v>
      </c>
      <c r="M10" s="4" t="s">
        <v>76</v>
      </c>
      <c r="N10" s="5" t="s">
        <v>47</v>
      </c>
      <c r="O10" s="4" t="s">
        <v>68</v>
      </c>
      <c r="P10" s="5" t="s">
        <v>70</v>
      </c>
      <c r="Q10" s="4" t="s">
        <v>68</v>
      </c>
      <c r="R10" s="5" t="s">
        <v>37</v>
      </c>
      <c r="S10" s="4" t="s">
        <v>68</v>
      </c>
      <c r="T10" s="5" t="s">
        <v>36</v>
      </c>
      <c r="U10" s="4" t="s">
        <v>69</v>
      </c>
      <c r="V10" s="5" t="s">
        <v>31</v>
      </c>
      <c r="W10" s="121" t="s">
        <v>82</v>
      </c>
      <c r="X10" s="127" t="s">
        <v>102</v>
      </c>
      <c r="Y10" s="33" t="s">
        <v>67</v>
      </c>
      <c r="Z10" s="34" t="s">
        <v>40</v>
      </c>
      <c r="AA10" s="35" t="s">
        <v>68</v>
      </c>
      <c r="AB10" s="34" t="s">
        <v>70</v>
      </c>
      <c r="AC10" s="35" t="s">
        <v>68</v>
      </c>
      <c r="AD10" s="34" t="s">
        <v>44</v>
      </c>
      <c r="AE10" s="35" t="s">
        <v>67</v>
      </c>
      <c r="AF10" s="34" t="s">
        <v>41</v>
      </c>
      <c r="AG10" s="35" t="s">
        <v>69</v>
      </c>
      <c r="AH10" s="34" t="s">
        <v>77</v>
      </c>
      <c r="AI10" s="36" t="s">
        <v>67</v>
      </c>
      <c r="AJ10" s="34" t="s">
        <v>42</v>
      </c>
      <c r="AK10" s="35" t="s">
        <v>68</v>
      </c>
      <c r="AL10" s="34" t="s">
        <v>53</v>
      </c>
      <c r="AM10" s="35" t="s">
        <v>25</v>
      </c>
      <c r="AN10" s="34" t="s">
        <v>75</v>
      </c>
      <c r="AO10" s="35" t="s">
        <v>27</v>
      </c>
      <c r="AP10" s="34" t="s">
        <v>57</v>
      </c>
      <c r="AQ10" s="35" t="s">
        <v>68</v>
      </c>
      <c r="AR10" s="34" t="s">
        <v>45</v>
      </c>
      <c r="AS10" s="121" t="s">
        <v>82</v>
      </c>
      <c r="AT10" s="138" t="s">
        <v>83</v>
      </c>
      <c r="AW10" s="98">
        <f>COUNTIF($C$8:$V$11,"T.Khổng")</f>
        <v>0</v>
      </c>
      <c r="AX10" s="99">
        <f>COUNTIF($C$8:$V$11,"C.Hằng")</f>
        <v>0</v>
      </c>
      <c r="AY10" s="99"/>
      <c r="AZ10" s="100"/>
      <c r="BA10" s="94">
        <f t="shared" si="0"/>
      </c>
      <c r="BB10" s="85">
        <f t="shared" si="1"/>
      </c>
      <c r="BC10" s="85">
        <f t="shared" si="2"/>
      </c>
      <c r="BD10" s="85">
        <f t="shared" si="3"/>
      </c>
      <c r="BE10" s="85">
        <f t="shared" si="4"/>
      </c>
      <c r="BF10" s="86">
        <f t="shared" si="5"/>
      </c>
      <c r="BG10" s="86">
        <f t="shared" si="6"/>
      </c>
      <c r="BH10" s="86"/>
      <c r="BI10" s="87"/>
    </row>
    <row r="11" spans="1:61" s="26" customFormat="1" ht="17.25" customHeight="1" thickBot="1">
      <c r="A11" s="115"/>
      <c r="B11" s="23">
        <v>4</v>
      </c>
      <c r="C11" s="4" t="s">
        <v>69</v>
      </c>
      <c r="D11" s="5" t="s">
        <v>32</v>
      </c>
      <c r="E11" s="4" t="s">
        <v>68</v>
      </c>
      <c r="F11" s="5" t="s">
        <v>33</v>
      </c>
      <c r="G11" s="4" t="s">
        <v>23</v>
      </c>
      <c r="H11" s="5" t="s">
        <v>60</v>
      </c>
      <c r="I11" s="4" t="s">
        <v>25</v>
      </c>
      <c r="J11" s="5" t="s">
        <v>62</v>
      </c>
      <c r="K11" s="4" t="s">
        <v>23</v>
      </c>
      <c r="L11" s="5" t="s">
        <v>61</v>
      </c>
      <c r="M11" s="4" t="s">
        <v>26</v>
      </c>
      <c r="N11" s="5" t="s">
        <v>48</v>
      </c>
      <c r="O11" s="4" t="s">
        <v>68</v>
      </c>
      <c r="P11" s="5" t="s">
        <v>70</v>
      </c>
      <c r="Q11" s="4" t="s">
        <v>68</v>
      </c>
      <c r="R11" s="5" t="s">
        <v>37</v>
      </c>
      <c r="S11" s="4" t="s">
        <v>68</v>
      </c>
      <c r="T11" s="5" t="s">
        <v>36</v>
      </c>
      <c r="U11" s="4" t="s">
        <v>78</v>
      </c>
      <c r="V11" s="5" t="s">
        <v>57</v>
      </c>
      <c r="W11" s="122"/>
      <c r="X11" s="128"/>
      <c r="Y11" s="37" t="s">
        <v>68</v>
      </c>
      <c r="Z11" s="38" t="s">
        <v>53</v>
      </c>
      <c r="AA11" s="39" t="s">
        <v>67</v>
      </c>
      <c r="AB11" s="38" t="s">
        <v>40</v>
      </c>
      <c r="AC11" s="40" t="s">
        <v>23</v>
      </c>
      <c r="AD11" s="38" t="s">
        <v>61</v>
      </c>
      <c r="AE11" s="39" t="s">
        <v>67</v>
      </c>
      <c r="AF11" s="38" t="s">
        <v>41</v>
      </c>
      <c r="AG11" s="39" t="s">
        <v>69</v>
      </c>
      <c r="AH11" s="38" t="s">
        <v>77</v>
      </c>
      <c r="AI11" s="39" t="s">
        <v>67</v>
      </c>
      <c r="AJ11" s="38" t="s">
        <v>42</v>
      </c>
      <c r="AK11" s="39" t="s">
        <v>69</v>
      </c>
      <c r="AL11" s="38" t="s">
        <v>39</v>
      </c>
      <c r="AM11" s="39" t="s">
        <v>25</v>
      </c>
      <c r="AN11" s="38" t="s">
        <v>75</v>
      </c>
      <c r="AO11" s="39" t="s">
        <v>28</v>
      </c>
      <c r="AP11" s="38" t="s">
        <v>38</v>
      </c>
      <c r="AQ11" s="39" t="s">
        <v>68</v>
      </c>
      <c r="AR11" s="38" t="s">
        <v>45</v>
      </c>
      <c r="AS11" s="124"/>
      <c r="AT11" s="128"/>
      <c r="AW11" s="101">
        <f>COUNTIF($C$8:$V$11,"T.Thuấn")</f>
        <v>0</v>
      </c>
      <c r="AX11" s="102">
        <f>COUNTIF($C$8:$V$11,"Thầy Y")</f>
        <v>0</v>
      </c>
      <c r="AY11" s="102"/>
      <c r="AZ11" s="103"/>
      <c r="BA11" s="94">
        <f t="shared" si="0"/>
      </c>
      <c r="BB11" s="85">
        <f t="shared" si="1"/>
      </c>
      <c r="BC11" s="85">
        <f t="shared" si="2"/>
      </c>
      <c r="BD11" s="85">
        <f t="shared" si="3"/>
      </c>
      <c r="BE11" s="85">
        <f t="shared" si="4"/>
      </c>
      <c r="BF11" s="86">
        <f t="shared" si="5"/>
      </c>
      <c r="BG11" s="86">
        <f t="shared" si="6"/>
      </c>
      <c r="BH11" s="86"/>
      <c r="BI11" s="87"/>
    </row>
    <row r="12" spans="1:61" s="26" customFormat="1" ht="15.75" customHeight="1">
      <c r="A12" s="113">
        <v>4</v>
      </c>
      <c r="B12" s="21">
        <v>1</v>
      </c>
      <c r="C12" s="7" t="s">
        <v>23</v>
      </c>
      <c r="D12" s="8" t="s">
        <v>61</v>
      </c>
      <c r="E12" s="7" t="s">
        <v>67</v>
      </c>
      <c r="F12" s="8" t="s">
        <v>34</v>
      </c>
      <c r="G12" s="7" t="s">
        <v>68</v>
      </c>
      <c r="H12" s="8" t="s">
        <v>36</v>
      </c>
      <c r="I12" s="7" t="s">
        <v>67</v>
      </c>
      <c r="J12" s="8" t="s">
        <v>35</v>
      </c>
      <c r="K12" s="7" t="s">
        <v>21</v>
      </c>
      <c r="L12" s="8" t="s">
        <v>66</v>
      </c>
      <c r="M12" s="7" t="s">
        <v>78</v>
      </c>
      <c r="N12" s="8" t="s">
        <v>56</v>
      </c>
      <c r="O12" s="7" t="s">
        <v>30</v>
      </c>
      <c r="P12" s="8" t="s">
        <v>40</v>
      </c>
      <c r="Q12" s="7" t="s">
        <v>79</v>
      </c>
      <c r="R12" s="8" t="s">
        <v>62</v>
      </c>
      <c r="S12" s="7" t="s">
        <v>73</v>
      </c>
      <c r="T12" s="8" t="s">
        <v>84</v>
      </c>
      <c r="U12" s="7" t="s">
        <v>68</v>
      </c>
      <c r="V12" s="8" t="s">
        <v>37</v>
      </c>
      <c r="W12" s="119" t="s">
        <v>81</v>
      </c>
      <c r="X12" s="129" t="s">
        <v>113</v>
      </c>
      <c r="Y12" s="30" t="s">
        <v>69</v>
      </c>
      <c r="Z12" s="31" t="s">
        <v>39</v>
      </c>
      <c r="AA12" s="32" t="s">
        <v>68</v>
      </c>
      <c r="AB12" s="31" t="s">
        <v>70</v>
      </c>
      <c r="AC12" s="32" t="s">
        <v>21</v>
      </c>
      <c r="AD12" s="31" t="s">
        <v>66</v>
      </c>
      <c r="AE12" s="32" t="s">
        <v>67</v>
      </c>
      <c r="AF12" s="31" t="s">
        <v>41</v>
      </c>
      <c r="AG12" s="32" t="s">
        <v>24</v>
      </c>
      <c r="AH12" s="31" t="s">
        <v>51</v>
      </c>
      <c r="AI12" s="32" t="s">
        <v>23</v>
      </c>
      <c r="AJ12" s="31" t="s">
        <v>54</v>
      </c>
      <c r="AK12" s="32" t="s">
        <v>68</v>
      </c>
      <c r="AL12" s="31" t="s">
        <v>53</v>
      </c>
      <c r="AM12" s="32" t="s">
        <v>69</v>
      </c>
      <c r="AN12" s="31" t="s">
        <v>38</v>
      </c>
      <c r="AO12" s="32" t="s">
        <v>68</v>
      </c>
      <c r="AP12" s="31" t="s">
        <v>45</v>
      </c>
      <c r="AQ12" s="32" t="s">
        <v>67</v>
      </c>
      <c r="AR12" s="31" t="s">
        <v>43</v>
      </c>
      <c r="AS12" s="119" t="s">
        <v>81</v>
      </c>
      <c r="AT12" s="131" t="s">
        <v>87</v>
      </c>
      <c r="AW12" s="88"/>
      <c r="AX12" s="88"/>
      <c r="AY12" s="88"/>
      <c r="AZ12" s="88"/>
      <c r="BA12" s="85">
        <f t="shared" si="0"/>
      </c>
      <c r="BB12" s="85">
        <f t="shared" si="1"/>
      </c>
      <c r="BC12" s="85">
        <f t="shared" si="2"/>
      </c>
      <c r="BD12" s="85">
        <f t="shared" si="3"/>
      </c>
      <c r="BE12" s="85">
        <f t="shared" si="4"/>
      </c>
      <c r="BF12" s="86">
        <f t="shared" si="5"/>
      </c>
      <c r="BG12" s="86">
        <f t="shared" si="6"/>
      </c>
      <c r="BH12" s="86"/>
      <c r="BI12" s="87"/>
    </row>
    <row r="13" spans="1:61" s="26" customFormat="1" ht="15.75" customHeight="1">
      <c r="A13" s="114"/>
      <c r="B13" s="3">
        <v>2</v>
      </c>
      <c r="C13" s="4" t="s">
        <v>23</v>
      </c>
      <c r="D13" s="5" t="s">
        <v>61</v>
      </c>
      <c r="E13" s="4" t="s">
        <v>67</v>
      </c>
      <c r="F13" s="5" t="s">
        <v>34</v>
      </c>
      <c r="G13" s="6" t="s">
        <v>67</v>
      </c>
      <c r="H13" s="5" t="s">
        <v>35</v>
      </c>
      <c r="I13" s="4" t="s">
        <v>22</v>
      </c>
      <c r="J13" s="5" t="s">
        <v>59</v>
      </c>
      <c r="K13" s="4" t="s">
        <v>21</v>
      </c>
      <c r="L13" s="5" t="s">
        <v>66</v>
      </c>
      <c r="M13" s="4" t="s">
        <v>65</v>
      </c>
      <c r="N13" s="5" t="s">
        <v>52</v>
      </c>
      <c r="O13" s="4" t="s">
        <v>69</v>
      </c>
      <c r="P13" s="5" t="s">
        <v>32</v>
      </c>
      <c r="Q13" s="4" t="s">
        <v>79</v>
      </c>
      <c r="R13" s="5" t="s">
        <v>62</v>
      </c>
      <c r="S13" s="6" t="s">
        <v>67</v>
      </c>
      <c r="T13" s="5" t="s">
        <v>43</v>
      </c>
      <c r="U13" s="4" t="s">
        <v>68</v>
      </c>
      <c r="V13" s="5" t="s">
        <v>37</v>
      </c>
      <c r="W13" s="120"/>
      <c r="X13" s="130"/>
      <c r="Y13" s="33" t="s">
        <v>69</v>
      </c>
      <c r="Z13" s="34" t="s">
        <v>39</v>
      </c>
      <c r="AA13" s="35" t="s">
        <v>68</v>
      </c>
      <c r="AB13" s="34" t="s">
        <v>70</v>
      </c>
      <c r="AC13" s="35" t="s">
        <v>67</v>
      </c>
      <c r="AD13" s="34" t="s">
        <v>41</v>
      </c>
      <c r="AE13" s="35" t="s">
        <v>29</v>
      </c>
      <c r="AF13" s="34" t="s">
        <v>51</v>
      </c>
      <c r="AG13" s="35" t="s">
        <v>26</v>
      </c>
      <c r="AH13" s="34" t="s">
        <v>77</v>
      </c>
      <c r="AI13" s="35" t="s">
        <v>23</v>
      </c>
      <c r="AJ13" s="34" t="s">
        <v>54</v>
      </c>
      <c r="AK13" s="35" t="s">
        <v>68</v>
      </c>
      <c r="AL13" s="34" t="s">
        <v>53</v>
      </c>
      <c r="AM13" s="35" t="s">
        <v>24</v>
      </c>
      <c r="AN13" s="34" t="s">
        <v>47</v>
      </c>
      <c r="AO13" s="35" t="s">
        <v>68</v>
      </c>
      <c r="AP13" s="34" t="s">
        <v>45</v>
      </c>
      <c r="AQ13" s="35" t="s">
        <v>67</v>
      </c>
      <c r="AR13" s="34" t="s">
        <v>43</v>
      </c>
      <c r="AS13" s="123"/>
      <c r="AT13" s="130"/>
      <c r="AW13" s="88"/>
      <c r="AX13" s="88"/>
      <c r="AY13" s="88"/>
      <c r="AZ13" s="88"/>
      <c r="BA13" s="85">
        <f t="shared" si="0"/>
      </c>
      <c r="BB13" s="85">
        <f t="shared" si="1"/>
      </c>
      <c r="BC13" s="85">
        <f t="shared" si="2"/>
      </c>
      <c r="BD13" s="85">
        <f t="shared" si="3"/>
      </c>
      <c r="BE13" s="85">
        <f t="shared" si="4"/>
      </c>
      <c r="BF13" s="86">
        <f t="shared" si="5"/>
      </c>
      <c r="BG13" s="86">
        <f t="shared" si="6"/>
      </c>
      <c r="BH13" s="86"/>
      <c r="BI13" s="87"/>
    </row>
    <row r="14" spans="1:61" s="26" customFormat="1" ht="15.75" customHeight="1">
      <c r="A14" s="114"/>
      <c r="B14" s="3">
        <v>3</v>
      </c>
      <c r="C14" s="4" t="s">
        <v>67</v>
      </c>
      <c r="D14" s="5" t="s">
        <v>34</v>
      </c>
      <c r="E14" s="6" t="s">
        <v>23</v>
      </c>
      <c r="F14" s="5" t="s">
        <v>61</v>
      </c>
      <c r="G14" s="4" t="s">
        <v>22</v>
      </c>
      <c r="H14" s="5" t="s">
        <v>59</v>
      </c>
      <c r="I14" s="6" t="s">
        <v>68</v>
      </c>
      <c r="J14" s="5" t="s">
        <v>36</v>
      </c>
      <c r="K14" s="6" t="s">
        <v>67</v>
      </c>
      <c r="L14" s="5" t="s">
        <v>35</v>
      </c>
      <c r="M14" s="4" t="s">
        <v>69</v>
      </c>
      <c r="N14" s="5" t="s">
        <v>32</v>
      </c>
      <c r="O14" s="4" t="s">
        <v>65</v>
      </c>
      <c r="P14" s="5" t="s">
        <v>52</v>
      </c>
      <c r="Q14" s="4" t="s">
        <v>68</v>
      </c>
      <c r="R14" s="5" t="s">
        <v>37</v>
      </c>
      <c r="S14" s="6" t="s">
        <v>67</v>
      </c>
      <c r="T14" s="5" t="s">
        <v>43</v>
      </c>
      <c r="U14" s="6" t="s">
        <v>30</v>
      </c>
      <c r="V14" s="5" t="s">
        <v>40</v>
      </c>
      <c r="W14" s="121" t="s">
        <v>82</v>
      </c>
      <c r="X14" s="132" t="s">
        <v>85</v>
      </c>
      <c r="Y14" s="33" t="s">
        <v>24</v>
      </c>
      <c r="Z14" s="34" t="s">
        <v>51</v>
      </c>
      <c r="AA14" s="35" t="s">
        <v>27</v>
      </c>
      <c r="AB14" s="34" t="s">
        <v>58</v>
      </c>
      <c r="AC14" s="36" t="s">
        <v>67</v>
      </c>
      <c r="AD14" s="34" t="s">
        <v>41</v>
      </c>
      <c r="AE14" s="35" t="s">
        <v>26</v>
      </c>
      <c r="AF14" s="34" t="s">
        <v>77</v>
      </c>
      <c r="AG14" s="35" t="s">
        <v>21</v>
      </c>
      <c r="AH14" s="34" t="s">
        <v>66</v>
      </c>
      <c r="AI14" s="36" t="s">
        <v>69</v>
      </c>
      <c r="AJ14" s="34" t="s">
        <v>39</v>
      </c>
      <c r="AK14" s="35" t="s">
        <v>23</v>
      </c>
      <c r="AL14" s="34" t="s">
        <v>54</v>
      </c>
      <c r="AM14" s="35" t="s">
        <v>68</v>
      </c>
      <c r="AN14" s="34" t="s">
        <v>45</v>
      </c>
      <c r="AO14" s="35" t="s">
        <v>65</v>
      </c>
      <c r="AP14" s="34" t="s">
        <v>52</v>
      </c>
      <c r="AQ14" s="35" t="s">
        <v>69</v>
      </c>
      <c r="AR14" s="34" t="s">
        <v>38</v>
      </c>
      <c r="AS14" s="121" t="s">
        <v>82</v>
      </c>
      <c r="AT14" s="127" t="s">
        <v>104</v>
      </c>
      <c r="AW14" s="88"/>
      <c r="AX14" s="88"/>
      <c r="AY14" s="88"/>
      <c r="AZ14" s="88"/>
      <c r="BA14" s="85">
        <f t="shared" si="0"/>
      </c>
      <c r="BB14" s="85">
        <f t="shared" si="1"/>
      </c>
      <c r="BC14" s="85">
        <f t="shared" si="2"/>
      </c>
      <c r="BD14" s="85">
        <f t="shared" si="3"/>
      </c>
      <c r="BE14" s="85">
        <f t="shared" si="4"/>
      </c>
      <c r="BF14" s="86">
        <f t="shared" si="5"/>
      </c>
      <c r="BG14" s="86">
        <f t="shared" si="6"/>
      </c>
      <c r="BH14" s="86"/>
      <c r="BI14" s="87"/>
    </row>
    <row r="15" spans="1:61" s="26" customFormat="1" ht="15.75" customHeight="1" thickBot="1">
      <c r="A15" s="115"/>
      <c r="B15" s="23">
        <v>4</v>
      </c>
      <c r="C15" s="6" t="s">
        <v>67</v>
      </c>
      <c r="D15" s="5" t="s">
        <v>34</v>
      </c>
      <c r="E15" s="6" t="s">
        <v>23</v>
      </c>
      <c r="F15" s="5" t="s">
        <v>61</v>
      </c>
      <c r="G15" s="4" t="s">
        <v>25</v>
      </c>
      <c r="H15" s="5" t="s">
        <v>62</v>
      </c>
      <c r="I15" s="6" t="s">
        <v>68</v>
      </c>
      <c r="J15" s="5" t="s">
        <v>36</v>
      </c>
      <c r="K15" s="4" t="s">
        <v>67</v>
      </c>
      <c r="L15" s="5" t="s">
        <v>35</v>
      </c>
      <c r="M15" s="6" t="s">
        <v>71</v>
      </c>
      <c r="N15" s="5" t="s">
        <v>60</v>
      </c>
      <c r="O15" s="6" t="s">
        <v>68</v>
      </c>
      <c r="P15" s="5" t="s">
        <v>70</v>
      </c>
      <c r="Q15" s="6" t="s">
        <v>67</v>
      </c>
      <c r="R15" s="5" t="s">
        <v>43</v>
      </c>
      <c r="S15" s="4" t="s">
        <v>30</v>
      </c>
      <c r="T15" s="5" t="s">
        <v>40</v>
      </c>
      <c r="U15" s="6" t="s">
        <v>71</v>
      </c>
      <c r="V15" s="5" t="s">
        <v>59</v>
      </c>
      <c r="W15" s="122"/>
      <c r="X15" s="133"/>
      <c r="Y15" s="37" t="s">
        <v>27</v>
      </c>
      <c r="Z15" s="38" t="s">
        <v>58</v>
      </c>
      <c r="AA15" s="39" t="s">
        <v>68</v>
      </c>
      <c r="AB15" s="38" t="s">
        <v>70</v>
      </c>
      <c r="AC15" s="40" t="s">
        <v>69</v>
      </c>
      <c r="AD15" s="38" t="s">
        <v>77</v>
      </c>
      <c r="AE15" s="39" t="s">
        <v>21</v>
      </c>
      <c r="AF15" s="38" t="s">
        <v>66</v>
      </c>
      <c r="AG15" s="39" t="s">
        <v>67</v>
      </c>
      <c r="AH15" s="38" t="s">
        <v>41</v>
      </c>
      <c r="AI15" s="39" t="s">
        <v>69</v>
      </c>
      <c r="AJ15" s="38" t="s">
        <v>39</v>
      </c>
      <c r="AK15" s="39" t="s">
        <v>23</v>
      </c>
      <c r="AL15" s="38" t="s">
        <v>54</v>
      </c>
      <c r="AM15" s="39" t="s">
        <v>68</v>
      </c>
      <c r="AN15" s="38" t="s">
        <v>45</v>
      </c>
      <c r="AO15" s="39" t="s">
        <v>24</v>
      </c>
      <c r="AP15" s="38" t="s">
        <v>47</v>
      </c>
      <c r="AQ15" s="39" t="s">
        <v>21</v>
      </c>
      <c r="AR15" s="38" t="s">
        <v>52</v>
      </c>
      <c r="AS15" s="124"/>
      <c r="AT15" s="128"/>
      <c r="AW15" s="89"/>
      <c r="AX15" s="89"/>
      <c r="AY15" s="89"/>
      <c r="AZ15" s="89"/>
      <c r="BA15" s="85">
        <f t="shared" si="0"/>
      </c>
      <c r="BB15" s="85">
        <f t="shared" si="1"/>
      </c>
      <c r="BC15" s="85">
        <f t="shared" si="2"/>
      </c>
      <c r="BD15" s="85">
        <f t="shared" si="3"/>
      </c>
      <c r="BE15" s="85">
        <f t="shared" si="4"/>
      </c>
      <c r="BF15" s="86">
        <f t="shared" si="5"/>
      </c>
      <c r="BG15" s="86">
        <f t="shared" si="6"/>
      </c>
      <c r="BH15" s="86"/>
      <c r="BI15" s="87"/>
    </row>
    <row r="16" spans="1:61" s="26" customFormat="1" ht="17.25" customHeight="1" thickBot="1">
      <c r="A16" s="113">
        <v>5</v>
      </c>
      <c r="B16" s="21">
        <v>1</v>
      </c>
      <c r="C16" s="7" t="s">
        <v>22</v>
      </c>
      <c r="D16" s="8" t="s">
        <v>59</v>
      </c>
      <c r="E16" s="22" t="s">
        <v>68</v>
      </c>
      <c r="F16" s="8" t="s">
        <v>33</v>
      </c>
      <c r="G16" s="7" t="s">
        <v>24</v>
      </c>
      <c r="H16" s="8" t="s">
        <v>51</v>
      </c>
      <c r="I16" s="7" t="s">
        <v>67</v>
      </c>
      <c r="J16" s="8" t="s">
        <v>35</v>
      </c>
      <c r="K16" s="7" t="s">
        <v>68</v>
      </c>
      <c r="L16" s="8" t="s">
        <v>37</v>
      </c>
      <c r="M16" s="7" t="s">
        <v>30</v>
      </c>
      <c r="N16" s="8" t="s">
        <v>40</v>
      </c>
      <c r="O16" s="7" t="s">
        <v>74</v>
      </c>
      <c r="P16" s="8" t="s">
        <v>84</v>
      </c>
      <c r="Q16" s="7" t="s">
        <v>76</v>
      </c>
      <c r="R16" s="8" t="s">
        <v>47</v>
      </c>
      <c r="S16" s="7" t="s">
        <v>68</v>
      </c>
      <c r="T16" s="8" t="s">
        <v>36</v>
      </c>
      <c r="U16" s="7" t="s">
        <v>67</v>
      </c>
      <c r="V16" s="27" t="s">
        <v>41</v>
      </c>
      <c r="W16" s="119" t="s">
        <v>81</v>
      </c>
      <c r="X16" s="134" t="s">
        <v>91</v>
      </c>
      <c r="Y16" s="30" t="s">
        <v>67</v>
      </c>
      <c r="Z16" s="31" t="s">
        <v>40</v>
      </c>
      <c r="AA16" s="32" t="s">
        <v>69</v>
      </c>
      <c r="AB16" s="31" t="s">
        <v>39</v>
      </c>
      <c r="AC16" s="32" t="s">
        <v>25</v>
      </c>
      <c r="AD16" s="31" t="s">
        <v>75</v>
      </c>
      <c r="AE16" s="32" t="s">
        <v>27</v>
      </c>
      <c r="AF16" s="31" t="s">
        <v>58</v>
      </c>
      <c r="AG16" s="32" t="s">
        <v>23</v>
      </c>
      <c r="AH16" s="31" t="s">
        <v>61</v>
      </c>
      <c r="AI16" s="32" t="s">
        <v>67</v>
      </c>
      <c r="AJ16" s="31" t="s">
        <v>42</v>
      </c>
      <c r="AK16" s="32" t="s">
        <v>28</v>
      </c>
      <c r="AL16" s="31" t="s">
        <v>50</v>
      </c>
      <c r="AM16" s="32" t="s">
        <v>21</v>
      </c>
      <c r="AN16" s="31" t="s">
        <v>52</v>
      </c>
      <c r="AO16" s="32" t="s">
        <v>69</v>
      </c>
      <c r="AP16" s="31" t="s">
        <v>38</v>
      </c>
      <c r="AQ16" s="32" t="s">
        <v>67</v>
      </c>
      <c r="AR16" s="31" t="s">
        <v>43</v>
      </c>
      <c r="AS16" s="119" t="s">
        <v>81</v>
      </c>
      <c r="AT16" s="129" t="s">
        <v>112</v>
      </c>
      <c r="AW16" s="95">
        <f>COUNTIF($Y$16:$AR$19,"C.Nga")</f>
        <v>0</v>
      </c>
      <c r="AX16" s="96">
        <f>COUNTIF($Y$16:$AR$19,"T.Thịnh")</f>
        <v>0</v>
      </c>
      <c r="AY16" s="96">
        <f>COUNTIF($Y$16:$AR$19,"C.Mai")</f>
        <v>0</v>
      </c>
      <c r="AZ16" s="97">
        <f>COUNTIF($Y$16:$AR$19,"C.Mai")</f>
        <v>0</v>
      </c>
      <c r="BA16" s="94">
        <f t="shared" si="0"/>
      </c>
      <c r="BB16" s="85">
        <f t="shared" si="1"/>
      </c>
      <c r="BC16" s="85">
        <f t="shared" si="2"/>
      </c>
      <c r="BD16" s="85">
        <f t="shared" si="3"/>
      </c>
      <c r="BE16" s="85">
        <f t="shared" si="4"/>
      </c>
      <c r="BF16" s="86">
        <f t="shared" si="5"/>
      </c>
      <c r="BG16" s="86">
        <f t="shared" si="6"/>
      </c>
      <c r="BH16" s="86"/>
      <c r="BI16" s="87"/>
    </row>
    <row r="17" spans="1:61" s="26" customFormat="1" ht="17.25" customHeight="1">
      <c r="A17" s="114"/>
      <c r="B17" s="3">
        <v>2</v>
      </c>
      <c r="C17" s="4" t="s">
        <v>22</v>
      </c>
      <c r="D17" s="5" t="s">
        <v>59</v>
      </c>
      <c r="E17" s="4" t="s">
        <v>65</v>
      </c>
      <c r="F17" s="5" t="s">
        <v>49</v>
      </c>
      <c r="G17" s="4" t="s">
        <v>69</v>
      </c>
      <c r="H17" s="5" t="s">
        <v>31</v>
      </c>
      <c r="I17" s="4" t="s">
        <v>67</v>
      </c>
      <c r="J17" s="5" t="s">
        <v>35</v>
      </c>
      <c r="K17" s="4" t="s">
        <v>68</v>
      </c>
      <c r="L17" s="5" t="s">
        <v>37</v>
      </c>
      <c r="M17" s="4" t="s">
        <v>68</v>
      </c>
      <c r="N17" s="5" t="s">
        <v>70</v>
      </c>
      <c r="O17" s="6" t="s">
        <v>74</v>
      </c>
      <c r="P17" s="5" t="s">
        <v>84</v>
      </c>
      <c r="Q17" s="4" t="s">
        <v>72</v>
      </c>
      <c r="R17" s="5" t="s">
        <v>34</v>
      </c>
      <c r="S17" s="4" t="s">
        <v>68</v>
      </c>
      <c r="T17" s="5" t="s">
        <v>36</v>
      </c>
      <c r="U17" s="4" t="s">
        <v>67</v>
      </c>
      <c r="V17" s="28" t="s">
        <v>41</v>
      </c>
      <c r="W17" s="123"/>
      <c r="X17" s="135"/>
      <c r="Y17" s="33" t="s">
        <v>67</v>
      </c>
      <c r="Z17" s="34" t="s">
        <v>40</v>
      </c>
      <c r="AA17" s="35" t="s">
        <v>69</v>
      </c>
      <c r="AB17" s="34" t="s">
        <v>39</v>
      </c>
      <c r="AC17" s="35" t="s">
        <v>27</v>
      </c>
      <c r="AD17" s="34" t="s">
        <v>58</v>
      </c>
      <c r="AE17" s="35" t="s">
        <v>25</v>
      </c>
      <c r="AF17" s="34" t="s">
        <v>75</v>
      </c>
      <c r="AG17" s="35" t="s">
        <v>67</v>
      </c>
      <c r="AH17" s="34" t="s">
        <v>41</v>
      </c>
      <c r="AI17" s="35" t="s">
        <v>67</v>
      </c>
      <c r="AJ17" s="34" t="s">
        <v>42</v>
      </c>
      <c r="AK17" s="35" t="s">
        <v>27</v>
      </c>
      <c r="AL17" s="34" t="s">
        <v>56</v>
      </c>
      <c r="AM17" s="35" t="s">
        <v>65</v>
      </c>
      <c r="AN17" s="34" t="s">
        <v>52</v>
      </c>
      <c r="AO17" s="35" t="s">
        <v>69</v>
      </c>
      <c r="AP17" s="34" t="s">
        <v>38</v>
      </c>
      <c r="AQ17" s="35" t="s">
        <v>67</v>
      </c>
      <c r="AR17" s="34" t="s">
        <v>43</v>
      </c>
      <c r="AS17" s="123"/>
      <c r="AT17" s="130"/>
      <c r="AW17" s="98">
        <f>COUNTIF($Y$16:$AR$19,"T.V.Ninh")</f>
        <v>0</v>
      </c>
      <c r="AX17" s="99">
        <f>COUNTIF($Y$16:$AR$19,"T.Hùng")</f>
        <v>0</v>
      </c>
      <c r="AY17" s="99">
        <f>COUNTIF($Y$16:$AR$19,"C.Loan")</f>
        <v>0</v>
      </c>
      <c r="AZ17" s="97">
        <f>COUNTIF($Y$16:$AR$19,"C.Hương(đ)")</f>
        <v>4</v>
      </c>
      <c r="BA17" s="94">
        <f t="shared" si="0"/>
      </c>
      <c r="BB17" s="85">
        <f t="shared" si="1"/>
      </c>
      <c r="BC17" s="85">
        <f t="shared" si="2"/>
      </c>
      <c r="BD17" s="85">
        <f t="shared" si="3"/>
      </c>
      <c r="BE17" s="85">
        <f t="shared" si="4"/>
      </c>
      <c r="BF17" s="86">
        <f t="shared" si="5"/>
      </c>
      <c r="BG17" s="86">
        <f t="shared" si="6"/>
      </c>
      <c r="BH17" s="86"/>
      <c r="BI17" s="87"/>
    </row>
    <row r="18" spans="1:61" s="26" customFormat="1" ht="17.25" customHeight="1">
      <c r="A18" s="114"/>
      <c r="B18" s="3">
        <v>3</v>
      </c>
      <c r="C18" s="4" t="s">
        <v>65</v>
      </c>
      <c r="D18" s="5" t="s">
        <v>49</v>
      </c>
      <c r="E18" s="4" t="s">
        <v>22</v>
      </c>
      <c r="F18" s="5" t="s">
        <v>59</v>
      </c>
      <c r="G18" s="6" t="s">
        <v>67</v>
      </c>
      <c r="H18" s="5" t="s">
        <v>35</v>
      </c>
      <c r="I18" s="4" t="s">
        <v>21</v>
      </c>
      <c r="J18" s="5" t="s">
        <v>66</v>
      </c>
      <c r="K18" s="4" t="s">
        <v>24</v>
      </c>
      <c r="L18" s="5" t="s">
        <v>51</v>
      </c>
      <c r="M18" s="4" t="s">
        <v>68</v>
      </c>
      <c r="N18" s="5" t="s">
        <v>70</v>
      </c>
      <c r="O18" s="6" t="s">
        <v>69</v>
      </c>
      <c r="P18" s="5" t="s">
        <v>32</v>
      </c>
      <c r="Q18" s="4" t="s">
        <v>65</v>
      </c>
      <c r="R18" s="5" t="s">
        <v>52</v>
      </c>
      <c r="S18" s="4" t="s">
        <v>68</v>
      </c>
      <c r="T18" s="5" t="s">
        <v>36</v>
      </c>
      <c r="U18" s="4" t="s">
        <v>68</v>
      </c>
      <c r="V18" s="28" t="s">
        <v>37</v>
      </c>
      <c r="W18" s="121" t="s">
        <v>82</v>
      </c>
      <c r="X18" s="127" t="s">
        <v>86</v>
      </c>
      <c r="Y18" s="33" t="s">
        <v>69</v>
      </c>
      <c r="Z18" s="34" t="s">
        <v>39</v>
      </c>
      <c r="AA18" s="35" t="s">
        <v>67</v>
      </c>
      <c r="AB18" s="34" t="s">
        <v>40</v>
      </c>
      <c r="AC18" s="36" t="s">
        <v>67</v>
      </c>
      <c r="AD18" s="34" t="s">
        <v>41</v>
      </c>
      <c r="AE18" s="35" t="s">
        <v>23</v>
      </c>
      <c r="AF18" s="34" t="s">
        <v>61</v>
      </c>
      <c r="AG18" s="35" t="s">
        <v>27</v>
      </c>
      <c r="AH18" s="34" t="s">
        <v>58</v>
      </c>
      <c r="AI18" s="36" t="s">
        <v>28</v>
      </c>
      <c r="AJ18" s="34" t="s">
        <v>50</v>
      </c>
      <c r="AK18" s="35" t="s">
        <v>67</v>
      </c>
      <c r="AL18" s="34" t="s">
        <v>42</v>
      </c>
      <c r="AM18" s="35" t="s">
        <v>69</v>
      </c>
      <c r="AN18" s="34" t="s">
        <v>38</v>
      </c>
      <c r="AO18" s="35" t="s">
        <v>67</v>
      </c>
      <c r="AP18" s="34" t="s">
        <v>43</v>
      </c>
      <c r="AQ18" s="35" t="s">
        <v>25</v>
      </c>
      <c r="AR18" s="34" t="s">
        <v>75</v>
      </c>
      <c r="AS18" s="121" t="s">
        <v>82</v>
      </c>
      <c r="AT18" s="136" t="s">
        <v>107</v>
      </c>
      <c r="AW18" s="98">
        <f>COUNTIF($Y$16:$AR$19,"T.Sáng")</f>
        <v>0</v>
      </c>
      <c r="AX18" s="99">
        <f>COUNTIF($Y$16:$AR$19,"T.Nghĩa")</f>
        <v>0</v>
      </c>
      <c r="AY18" s="99">
        <f>COUNTIF($Y$16:$AR$19,"C.hoa")</f>
        <v>0</v>
      </c>
      <c r="AZ18" s="100"/>
      <c r="BA18" s="94">
        <f t="shared" si="0"/>
      </c>
      <c r="BB18" s="85">
        <f t="shared" si="1"/>
      </c>
      <c r="BC18" s="85">
        <f t="shared" si="2"/>
      </c>
      <c r="BD18" s="85">
        <f t="shared" si="3"/>
      </c>
      <c r="BE18" s="85">
        <f t="shared" si="4"/>
      </c>
      <c r="BF18" s="86">
        <f t="shared" si="5"/>
      </c>
      <c r="BG18" s="86">
        <f t="shared" si="6"/>
      </c>
      <c r="BH18" s="86"/>
      <c r="BI18" s="87"/>
    </row>
    <row r="19" spans="1:61" s="26" customFormat="1" ht="17.25" customHeight="1" thickBot="1">
      <c r="A19" s="115"/>
      <c r="B19" s="23">
        <v>4</v>
      </c>
      <c r="C19" s="9" t="s">
        <v>68</v>
      </c>
      <c r="D19" s="10" t="s">
        <v>33</v>
      </c>
      <c r="E19" s="9" t="s">
        <v>22</v>
      </c>
      <c r="F19" s="10" t="s">
        <v>59</v>
      </c>
      <c r="G19" s="9" t="s">
        <v>21</v>
      </c>
      <c r="H19" s="10" t="s">
        <v>66</v>
      </c>
      <c r="I19" s="9" t="s">
        <v>24</v>
      </c>
      <c r="J19" s="10" t="s">
        <v>51</v>
      </c>
      <c r="K19" s="9" t="s">
        <v>69</v>
      </c>
      <c r="L19" s="10" t="s">
        <v>31</v>
      </c>
      <c r="M19" s="9" t="s">
        <v>74</v>
      </c>
      <c r="N19" s="10" t="s">
        <v>84</v>
      </c>
      <c r="O19" s="9" t="s">
        <v>69</v>
      </c>
      <c r="P19" s="10" t="s">
        <v>32</v>
      </c>
      <c r="Q19" s="9" t="s">
        <v>30</v>
      </c>
      <c r="R19" s="10" t="s">
        <v>40</v>
      </c>
      <c r="S19" s="9" t="s">
        <v>72</v>
      </c>
      <c r="T19" s="10" t="s">
        <v>34</v>
      </c>
      <c r="U19" s="9" t="s">
        <v>67</v>
      </c>
      <c r="V19" s="29" t="s">
        <v>41</v>
      </c>
      <c r="W19" s="124"/>
      <c r="X19" s="128"/>
      <c r="Y19" s="37" t="s">
        <v>69</v>
      </c>
      <c r="Z19" s="38" t="s">
        <v>39</v>
      </c>
      <c r="AA19" s="39" t="s">
        <v>67</v>
      </c>
      <c r="AB19" s="38" t="s">
        <v>40</v>
      </c>
      <c r="AC19" s="40" t="s">
        <v>67</v>
      </c>
      <c r="AD19" s="38" t="s">
        <v>41</v>
      </c>
      <c r="AE19" s="39" t="s">
        <v>23</v>
      </c>
      <c r="AF19" s="38" t="s">
        <v>61</v>
      </c>
      <c r="AG19" s="39" t="s">
        <v>25</v>
      </c>
      <c r="AH19" s="38" t="s">
        <v>75</v>
      </c>
      <c r="AI19" s="39" t="s">
        <v>27</v>
      </c>
      <c r="AJ19" s="38" t="s">
        <v>56</v>
      </c>
      <c r="AK19" s="39" t="s">
        <v>67</v>
      </c>
      <c r="AL19" s="38" t="s">
        <v>42</v>
      </c>
      <c r="AM19" s="39" t="s">
        <v>27</v>
      </c>
      <c r="AN19" s="38" t="s">
        <v>57</v>
      </c>
      <c r="AO19" s="39" t="s">
        <v>67</v>
      </c>
      <c r="AP19" s="38" t="s">
        <v>43</v>
      </c>
      <c r="AQ19" s="39" t="s">
        <v>28</v>
      </c>
      <c r="AR19" s="38" t="s">
        <v>38</v>
      </c>
      <c r="AS19" s="124"/>
      <c r="AT19" s="137"/>
      <c r="AW19" s="101">
        <f>COUNTIF($Y$16:$AR$19,"C.Thơ")</f>
        <v>0</v>
      </c>
      <c r="AX19" s="102">
        <f>COUNTIF($Y$16:$AR$19,"C.Huyền(v)")</f>
        <v>0</v>
      </c>
      <c r="AY19" s="102">
        <f>COUNTIF($Y$16:$AR$19,"C.Hồng")</f>
        <v>0</v>
      </c>
      <c r="AZ19" s="103"/>
      <c r="BA19" s="94">
        <f t="shared" si="0"/>
      </c>
      <c r="BB19" s="85">
        <f t="shared" si="1"/>
      </c>
      <c r="BC19" s="85">
        <f t="shared" si="2"/>
      </c>
      <c r="BD19" s="85">
        <f t="shared" si="3"/>
      </c>
      <c r="BE19" s="85">
        <f t="shared" si="4"/>
      </c>
      <c r="BF19" s="86">
        <f t="shared" si="5"/>
      </c>
      <c r="BG19" s="86">
        <f t="shared" si="6"/>
      </c>
      <c r="BH19" s="86"/>
      <c r="BI19" s="87"/>
    </row>
    <row r="20" spans="1:61" s="26" customFormat="1" ht="17.25" customHeight="1">
      <c r="A20" s="113">
        <v>6</v>
      </c>
      <c r="B20" s="21">
        <v>1</v>
      </c>
      <c r="C20" s="7" t="s">
        <v>68</v>
      </c>
      <c r="D20" s="8" t="s">
        <v>33</v>
      </c>
      <c r="E20" s="22" t="s">
        <v>67</v>
      </c>
      <c r="F20" s="8" t="s">
        <v>34</v>
      </c>
      <c r="G20" s="7" t="s">
        <v>67</v>
      </c>
      <c r="H20" s="8" t="s">
        <v>35</v>
      </c>
      <c r="I20" s="7" t="s">
        <v>21</v>
      </c>
      <c r="J20" s="8" t="s">
        <v>66</v>
      </c>
      <c r="K20" s="7" t="s">
        <v>69</v>
      </c>
      <c r="L20" s="8" t="s">
        <v>31</v>
      </c>
      <c r="M20" s="7" t="s">
        <v>69</v>
      </c>
      <c r="N20" s="8" t="s">
        <v>32</v>
      </c>
      <c r="O20" s="7" t="s">
        <v>79</v>
      </c>
      <c r="P20" s="8" t="s">
        <v>62</v>
      </c>
      <c r="Q20" s="7" t="s">
        <v>71</v>
      </c>
      <c r="R20" s="8" t="s">
        <v>59</v>
      </c>
      <c r="S20" s="7" t="s">
        <v>67</v>
      </c>
      <c r="T20" s="8" t="s">
        <v>43</v>
      </c>
      <c r="U20" s="7" t="s">
        <v>67</v>
      </c>
      <c r="V20" s="27" t="s">
        <v>41</v>
      </c>
      <c r="W20" s="119" t="s">
        <v>81</v>
      </c>
      <c r="X20" s="129" t="s">
        <v>114</v>
      </c>
      <c r="Y20" s="14" t="s">
        <v>28</v>
      </c>
      <c r="Z20" s="15" t="s">
        <v>50</v>
      </c>
      <c r="AA20" s="14" t="s">
        <v>22</v>
      </c>
      <c r="AB20" s="15" t="s">
        <v>60</v>
      </c>
      <c r="AC20" s="32" t="s">
        <v>69</v>
      </c>
      <c r="AD20" s="31" t="s">
        <v>77</v>
      </c>
      <c r="AE20" s="32" t="s">
        <v>65</v>
      </c>
      <c r="AF20" s="31" t="s">
        <v>49</v>
      </c>
      <c r="AG20" s="32" t="s">
        <v>68</v>
      </c>
      <c r="AH20" s="31" t="s">
        <v>44</v>
      </c>
      <c r="AI20" s="32" t="s">
        <v>67</v>
      </c>
      <c r="AJ20" s="31" t="s">
        <v>42</v>
      </c>
      <c r="AK20" s="32" t="s">
        <v>69</v>
      </c>
      <c r="AL20" s="31" t="s">
        <v>39</v>
      </c>
      <c r="AM20" s="32" t="s">
        <v>69</v>
      </c>
      <c r="AN20" s="31" t="s">
        <v>38</v>
      </c>
      <c r="AO20" s="32" t="s">
        <v>68</v>
      </c>
      <c r="AP20" s="31" t="s">
        <v>45</v>
      </c>
      <c r="AQ20" s="32" t="s">
        <v>23</v>
      </c>
      <c r="AR20" s="31" t="s">
        <v>54</v>
      </c>
      <c r="AS20" s="119" t="s">
        <v>81</v>
      </c>
      <c r="AT20" s="129" t="s">
        <v>88</v>
      </c>
      <c r="AW20" s="88"/>
      <c r="AX20" s="88"/>
      <c r="AY20" s="88"/>
      <c r="AZ20" s="88"/>
      <c r="BA20" s="85">
        <f t="shared" si="0"/>
      </c>
      <c r="BB20" s="85">
        <f t="shared" si="1"/>
      </c>
      <c r="BC20" s="85">
        <f t="shared" si="2"/>
      </c>
      <c r="BD20" s="85">
        <f t="shared" si="3"/>
      </c>
      <c r="BE20" s="85">
        <f t="shared" si="4"/>
      </c>
      <c r="BF20" s="86">
        <f t="shared" si="5"/>
      </c>
      <c r="BG20" s="86">
        <f t="shared" si="6"/>
      </c>
      <c r="BH20" s="86"/>
      <c r="BI20" s="87"/>
    </row>
    <row r="21" spans="1:61" s="26" customFormat="1" ht="17.25" customHeight="1">
      <c r="A21" s="114"/>
      <c r="B21" s="3">
        <v>2</v>
      </c>
      <c r="C21" s="4" t="s">
        <v>68</v>
      </c>
      <c r="D21" s="5" t="s">
        <v>33</v>
      </c>
      <c r="E21" s="4" t="s">
        <v>67</v>
      </c>
      <c r="F21" s="5" t="s">
        <v>34</v>
      </c>
      <c r="G21" s="4" t="s">
        <v>67</v>
      </c>
      <c r="H21" s="5" t="s">
        <v>35</v>
      </c>
      <c r="I21" s="4" t="s">
        <v>68</v>
      </c>
      <c r="J21" s="5" t="s">
        <v>36</v>
      </c>
      <c r="K21" s="4" t="s">
        <v>65</v>
      </c>
      <c r="L21" s="5" t="s">
        <v>49</v>
      </c>
      <c r="M21" s="4" t="s">
        <v>69</v>
      </c>
      <c r="N21" s="5" t="s">
        <v>32</v>
      </c>
      <c r="O21" s="6" t="s">
        <v>79</v>
      </c>
      <c r="P21" s="5" t="s">
        <v>62</v>
      </c>
      <c r="Q21" s="4" t="s">
        <v>71</v>
      </c>
      <c r="R21" s="5" t="s">
        <v>59</v>
      </c>
      <c r="S21" s="4" t="s">
        <v>69</v>
      </c>
      <c r="T21" s="5" t="s">
        <v>31</v>
      </c>
      <c r="U21" s="4" t="s">
        <v>67</v>
      </c>
      <c r="V21" s="28" t="s">
        <v>41</v>
      </c>
      <c r="W21" s="123"/>
      <c r="X21" s="130"/>
      <c r="Y21" s="11" t="s">
        <v>21</v>
      </c>
      <c r="Z21" s="12" t="s">
        <v>66</v>
      </c>
      <c r="AA21" s="13" t="s">
        <v>22</v>
      </c>
      <c r="AB21" s="12" t="s">
        <v>60</v>
      </c>
      <c r="AC21" s="35" t="s">
        <v>65</v>
      </c>
      <c r="AD21" s="34" t="s">
        <v>49</v>
      </c>
      <c r="AE21" s="35" t="s">
        <v>69</v>
      </c>
      <c r="AF21" s="34" t="s">
        <v>77</v>
      </c>
      <c r="AG21" s="35" t="s">
        <v>68</v>
      </c>
      <c r="AH21" s="34" t="s">
        <v>44</v>
      </c>
      <c r="AI21" s="35" t="s">
        <v>69</v>
      </c>
      <c r="AJ21" s="34" t="s">
        <v>39</v>
      </c>
      <c r="AK21" s="35" t="s">
        <v>67</v>
      </c>
      <c r="AL21" s="34" t="s">
        <v>42</v>
      </c>
      <c r="AM21" s="35" t="s">
        <v>67</v>
      </c>
      <c r="AN21" s="34" t="s">
        <v>46</v>
      </c>
      <c r="AO21" s="35" t="s">
        <v>69</v>
      </c>
      <c r="AP21" s="34" t="s">
        <v>38</v>
      </c>
      <c r="AQ21" s="35" t="s">
        <v>67</v>
      </c>
      <c r="AR21" s="34" t="s">
        <v>43</v>
      </c>
      <c r="AS21" s="123"/>
      <c r="AT21" s="130"/>
      <c r="AW21" s="88"/>
      <c r="AX21" s="88"/>
      <c r="AY21" s="88"/>
      <c r="AZ21" s="88"/>
      <c r="BA21" s="85">
        <f t="shared" si="0"/>
      </c>
      <c r="BB21" s="85">
        <f t="shared" si="1"/>
      </c>
      <c r="BC21" s="85">
        <f t="shared" si="2"/>
      </c>
      <c r="BD21" s="85">
        <f t="shared" si="3"/>
      </c>
      <c r="BE21" s="85">
        <f t="shared" si="4"/>
      </c>
      <c r="BF21" s="86">
        <f t="shared" si="5"/>
      </c>
      <c r="BG21" s="86">
        <f t="shared" si="6"/>
      </c>
      <c r="BH21" s="86"/>
      <c r="BI21" s="87"/>
    </row>
    <row r="22" spans="1:61" s="26" customFormat="1" ht="17.25" customHeight="1">
      <c r="A22" s="114"/>
      <c r="B22" s="3">
        <v>3</v>
      </c>
      <c r="C22" s="4" t="s">
        <v>67</v>
      </c>
      <c r="D22" s="5" t="s">
        <v>34</v>
      </c>
      <c r="E22" s="4" t="s">
        <v>21</v>
      </c>
      <c r="F22" s="5" t="s">
        <v>66</v>
      </c>
      <c r="G22" s="4" t="s">
        <v>65</v>
      </c>
      <c r="H22" s="5" t="s">
        <v>49</v>
      </c>
      <c r="I22" s="4" t="s">
        <v>68</v>
      </c>
      <c r="J22" s="5" t="s">
        <v>36</v>
      </c>
      <c r="K22" s="4" t="s">
        <v>67</v>
      </c>
      <c r="L22" s="5" t="s">
        <v>35</v>
      </c>
      <c r="M22" s="4" t="s">
        <v>79</v>
      </c>
      <c r="N22" s="5" t="s">
        <v>62</v>
      </c>
      <c r="O22" s="6" t="s">
        <v>67</v>
      </c>
      <c r="P22" s="5" t="s">
        <v>42</v>
      </c>
      <c r="Q22" s="4" t="s">
        <v>67</v>
      </c>
      <c r="R22" s="5" t="s">
        <v>43</v>
      </c>
      <c r="S22" s="4" t="s">
        <v>71</v>
      </c>
      <c r="T22" s="5" t="s">
        <v>59</v>
      </c>
      <c r="U22" s="4" t="s">
        <v>69</v>
      </c>
      <c r="V22" s="28" t="s">
        <v>31</v>
      </c>
      <c r="W22" s="121" t="s">
        <v>82</v>
      </c>
      <c r="X22" s="138" t="s">
        <v>103</v>
      </c>
      <c r="Y22" s="13" t="s">
        <v>22</v>
      </c>
      <c r="Z22" s="12" t="s">
        <v>60</v>
      </c>
      <c r="AA22" s="11" t="s">
        <v>21</v>
      </c>
      <c r="AB22" s="12" t="s">
        <v>66</v>
      </c>
      <c r="AC22" s="36" t="s">
        <v>27</v>
      </c>
      <c r="AD22" s="34" t="s">
        <v>58</v>
      </c>
      <c r="AE22" s="35" t="s">
        <v>68</v>
      </c>
      <c r="AF22" s="34" t="s">
        <v>44</v>
      </c>
      <c r="AG22" s="35" t="s">
        <v>29</v>
      </c>
      <c r="AH22" s="34" t="s">
        <v>50</v>
      </c>
      <c r="AI22" s="36" t="s">
        <v>68</v>
      </c>
      <c r="AJ22" s="34" t="s">
        <v>53</v>
      </c>
      <c r="AK22" s="36" t="s">
        <v>69</v>
      </c>
      <c r="AL22" s="34" t="s">
        <v>39</v>
      </c>
      <c r="AM22" s="35" t="s">
        <v>67</v>
      </c>
      <c r="AN22" s="34" t="s">
        <v>46</v>
      </c>
      <c r="AO22" s="35" t="s">
        <v>67</v>
      </c>
      <c r="AP22" s="34" t="s">
        <v>43</v>
      </c>
      <c r="AQ22" s="35" t="s">
        <v>69</v>
      </c>
      <c r="AR22" s="34" t="s">
        <v>38</v>
      </c>
      <c r="AS22" s="121" t="s">
        <v>82</v>
      </c>
      <c r="AT22" s="127" t="s">
        <v>92</v>
      </c>
      <c r="AW22" s="88"/>
      <c r="AX22" s="88"/>
      <c r="AY22" s="88"/>
      <c r="AZ22" s="88"/>
      <c r="BA22" s="85">
        <f t="shared" si="0"/>
      </c>
      <c r="BB22" s="85">
        <f t="shared" si="1"/>
      </c>
      <c r="BC22" s="85">
        <f t="shared" si="2"/>
      </c>
      <c r="BD22" s="85">
        <f t="shared" si="3"/>
      </c>
      <c r="BE22" s="85">
        <f t="shared" si="4"/>
      </c>
      <c r="BF22" s="86">
        <f t="shared" si="5"/>
      </c>
      <c r="BG22" s="86">
        <f t="shared" si="6"/>
      </c>
      <c r="BH22" s="86"/>
      <c r="BI22" s="87"/>
    </row>
    <row r="23" spans="1:61" s="26" customFormat="1" ht="17.25" customHeight="1" thickBot="1">
      <c r="A23" s="115"/>
      <c r="B23" s="23">
        <v>4</v>
      </c>
      <c r="C23" s="9" t="s">
        <v>67</v>
      </c>
      <c r="D23" s="10" t="s">
        <v>34</v>
      </c>
      <c r="E23" s="9" t="s">
        <v>21</v>
      </c>
      <c r="F23" s="10" t="s">
        <v>66</v>
      </c>
      <c r="G23" s="9" t="s">
        <v>68</v>
      </c>
      <c r="H23" s="10" t="s">
        <v>36</v>
      </c>
      <c r="I23" s="9" t="s">
        <v>65</v>
      </c>
      <c r="J23" s="10" t="s">
        <v>49</v>
      </c>
      <c r="K23" s="9" t="s">
        <v>67</v>
      </c>
      <c r="L23" s="10" t="s">
        <v>35</v>
      </c>
      <c r="M23" s="9" t="s">
        <v>79</v>
      </c>
      <c r="N23" s="10" t="s">
        <v>62</v>
      </c>
      <c r="O23" s="9" t="s">
        <v>67</v>
      </c>
      <c r="P23" s="10" t="s">
        <v>42</v>
      </c>
      <c r="Q23" s="9" t="s">
        <v>67</v>
      </c>
      <c r="R23" s="10" t="s">
        <v>43</v>
      </c>
      <c r="S23" s="9" t="s">
        <v>71</v>
      </c>
      <c r="T23" s="10" t="s">
        <v>59</v>
      </c>
      <c r="U23" s="9" t="s">
        <v>69</v>
      </c>
      <c r="V23" s="29" t="s">
        <v>31</v>
      </c>
      <c r="W23" s="124"/>
      <c r="X23" s="128"/>
      <c r="Y23" s="11" t="s">
        <v>22</v>
      </c>
      <c r="Z23" s="12" t="s">
        <v>60</v>
      </c>
      <c r="AA23" s="13" t="s">
        <v>69</v>
      </c>
      <c r="AB23" s="12" t="s">
        <v>39</v>
      </c>
      <c r="AC23" s="40" t="s">
        <v>29</v>
      </c>
      <c r="AD23" s="38" t="s">
        <v>50</v>
      </c>
      <c r="AE23" s="39" t="s">
        <v>68</v>
      </c>
      <c r="AF23" s="38" t="s">
        <v>44</v>
      </c>
      <c r="AG23" s="39" t="s">
        <v>69</v>
      </c>
      <c r="AH23" s="38" t="s">
        <v>77</v>
      </c>
      <c r="AI23" s="39" t="s">
        <v>68</v>
      </c>
      <c r="AJ23" s="38" t="s">
        <v>53</v>
      </c>
      <c r="AK23" s="39" t="s">
        <v>26</v>
      </c>
      <c r="AL23" s="38" t="s">
        <v>48</v>
      </c>
      <c r="AM23" s="39" t="s">
        <v>67</v>
      </c>
      <c r="AN23" s="38" t="s">
        <v>46</v>
      </c>
      <c r="AO23" s="39" t="s">
        <v>23</v>
      </c>
      <c r="AP23" s="38" t="s">
        <v>54</v>
      </c>
      <c r="AQ23" s="39" t="s">
        <v>68</v>
      </c>
      <c r="AR23" s="38" t="s">
        <v>45</v>
      </c>
      <c r="AS23" s="124"/>
      <c r="AT23" s="128"/>
      <c r="AW23" s="88"/>
      <c r="AX23" s="88"/>
      <c r="AY23" s="88"/>
      <c r="AZ23" s="88"/>
      <c r="BA23" s="85">
        <f t="shared" si="0"/>
      </c>
      <c r="BB23" s="85">
        <f t="shared" si="1"/>
      </c>
      <c r="BC23" s="85">
        <f t="shared" si="2"/>
      </c>
      <c r="BD23" s="85">
        <f t="shared" si="3"/>
      </c>
      <c r="BE23" s="85">
        <f t="shared" si="4"/>
      </c>
      <c r="BF23" s="86">
        <f t="shared" si="5"/>
      </c>
      <c r="BG23" s="86">
        <f t="shared" si="6"/>
      </c>
      <c r="BH23" s="86"/>
      <c r="BI23" s="87"/>
    </row>
    <row r="24" spans="1:61" s="26" customFormat="1" ht="17.25" customHeight="1">
      <c r="A24" s="116">
        <v>7</v>
      </c>
      <c r="B24" s="16">
        <v>1</v>
      </c>
      <c r="C24" s="7" t="s">
        <v>25</v>
      </c>
      <c r="D24" s="8" t="s">
        <v>54</v>
      </c>
      <c r="E24" s="7" t="s">
        <v>24</v>
      </c>
      <c r="F24" s="8" t="s">
        <v>33</v>
      </c>
      <c r="G24" s="7" t="s">
        <v>22</v>
      </c>
      <c r="H24" s="8" t="s">
        <v>59</v>
      </c>
      <c r="I24" s="7" t="s">
        <v>69</v>
      </c>
      <c r="J24" s="8" t="s">
        <v>31</v>
      </c>
      <c r="K24" s="7" t="s">
        <v>68</v>
      </c>
      <c r="L24" s="8" t="s">
        <v>37</v>
      </c>
      <c r="M24" s="7" t="s">
        <v>67</v>
      </c>
      <c r="N24" s="8" t="s">
        <v>42</v>
      </c>
      <c r="O24" s="7" t="s">
        <v>71</v>
      </c>
      <c r="P24" s="8" t="s">
        <v>60</v>
      </c>
      <c r="Q24" s="7" t="s">
        <v>26</v>
      </c>
      <c r="R24" s="8" t="s">
        <v>48</v>
      </c>
      <c r="S24" s="7" t="s">
        <v>67</v>
      </c>
      <c r="T24" s="8" t="s">
        <v>43</v>
      </c>
      <c r="U24" s="7" t="s">
        <v>79</v>
      </c>
      <c r="V24" s="27" t="s">
        <v>62</v>
      </c>
      <c r="W24" s="119" t="s">
        <v>81</v>
      </c>
      <c r="X24" s="129" t="s">
        <v>42</v>
      </c>
      <c r="Y24" s="30" t="s">
        <v>68</v>
      </c>
      <c r="Z24" s="31" t="s">
        <v>53</v>
      </c>
      <c r="AA24" s="32" t="s">
        <v>23</v>
      </c>
      <c r="AB24" s="31" t="s">
        <v>61</v>
      </c>
      <c r="AC24" s="32" t="s">
        <v>26</v>
      </c>
      <c r="AD24" s="31" t="s">
        <v>77</v>
      </c>
      <c r="AE24" s="32" t="s">
        <v>22</v>
      </c>
      <c r="AF24" s="31" t="s">
        <v>60</v>
      </c>
      <c r="AG24" s="32" t="s">
        <v>68</v>
      </c>
      <c r="AH24" s="31" t="s">
        <v>44</v>
      </c>
      <c r="AI24" s="32" t="s">
        <v>25</v>
      </c>
      <c r="AJ24" s="31" t="s">
        <v>75</v>
      </c>
      <c r="AK24" s="32" t="s">
        <v>69</v>
      </c>
      <c r="AL24" s="31" t="s">
        <v>39</v>
      </c>
      <c r="AM24" s="32" t="s">
        <v>24</v>
      </c>
      <c r="AN24" s="31" t="s">
        <v>47</v>
      </c>
      <c r="AO24" s="32" t="s">
        <v>67</v>
      </c>
      <c r="AP24" s="31" t="s">
        <v>43</v>
      </c>
      <c r="AQ24" s="32" t="s">
        <v>68</v>
      </c>
      <c r="AR24" s="31" t="s">
        <v>45</v>
      </c>
      <c r="AS24" s="119" t="s">
        <v>81</v>
      </c>
      <c r="AT24" s="129" t="s">
        <v>108</v>
      </c>
      <c r="AW24" s="90"/>
      <c r="AX24" s="90"/>
      <c r="AY24" s="90"/>
      <c r="AZ24" s="90"/>
      <c r="BA24" s="85">
        <f t="shared" si="0"/>
      </c>
      <c r="BB24" s="85">
        <f t="shared" si="1"/>
      </c>
      <c r="BC24" s="85">
        <f t="shared" si="2"/>
      </c>
      <c r="BD24" s="85">
        <f t="shared" si="3"/>
      </c>
      <c r="BE24" s="85">
        <f t="shared" si="4"/>
      </c>
      <c r="BF24" s="86">
        <f t="shared" si="5"/>
      </c>
      <c r="BG24" s="86">
        <f t="shared" si="6"/>
      </c>
      <c r="BH24" s="86"/>
      <c r="BI24" s="87"/>
    </row>
    <row r="25" spans="1:61" s="26" customFormat="1" ht="17.25" customHeight="1">
      <c r="A25" s="117"/>
      <c r="B25" s="17">
        <v>2</v>
      </c>
      <c r="C25" s="6" t="s">
        <v>68</v>
      </c>
      <c r="D25" s="5" t="s">
        <v>33</v>
      </c>
      <c r="E25" s="6" t="s">
        <v>25</v>
      </c>
      <c r="F25" s="5" t="s">
        <v>54</v>
      </c>
      <c r="G25" s="6" t="s">
        <v>21</v>
      </c>
      <c r="H25" s="5" t="s">
        <v>66</v>
      </c>
      <c r="I25" s="6" t="s">
        <v>23</v>
      </c>
      <c r="J25" s="5" t="s">
        <v>55</v>
      </c>
      <c r="K25" s="6" t="s">
        <v>69</v>
      </c>
      <c r="L25" s="5" t="s">
        <v>31</v>
      </c>
      <c r="M25" s="6" t="s">
        <v>67</v>
      </c>
      <c r="N25" s="5" t="s">
        <v>42</v>
      </c>
      <c r="O25" s="6" t="s">
        <v>71</v>
      </c>
      <c r="P25" s="5" t="s">
        <v>60</v>
      </c>
      <c r="Q25" s="6" t="s">
        <v>68</v>
      </c>
      <c r="R25" s="5" t="s">
        <v>37</v>
      </c>
      <c r="S25" s="6" t="s">
        <v>67</v>
      </c>
      <c r="T25" s="5" t="s">
        <v>43</v>
      </c>
      <c r="U25" s="6" t="s">
        <v>79</v>
      </c>
      <c r="V25" s="28" t="s">
        <v>62</v>
      </c>
      <c r="W25" s="123"/>
      <c r="X25" s="130"/>
      <c r="Y25" s="41" t="s">
        <v>68</v>
      </c>
      <c r="Z25" s="34" t="s">
        <v>53</v>
      </c>
      <c r="AA25" s="36" t="s">
        <v>23</v>
      </c>
      <c r="AB25" s="34" t="s">
        <v>61</v>
      </c>
      <c r="AC25" s="36" t="s">
        <v>69</v>
      </c>
      <c r="AD25" s="34" t="s">
        <v>77</v>
      </c>
      <c r="AE25" s="35" t="s">
        <v>68</v>
      </c>
      <c r="AF25" s="34" t="s">
        <v>44</v>
      </c>
      <c r="AG25" s="36" t="s">
        <v>28</v>
      </c>
      <c r="AH25" s="34" t="s">
        <v>50</v>
      </c>
      <c r="AI25" s="36" t="s">
        <v>27</v>
      </c>
      <c r="AJ25" s="34" t="s">
        <v>56</v>
      </c>
      <c r="AK25" s="36" t="s">
        <v>25</v>
      </c>
      <c r="AL25" s="34" t="s">
        <v>75</v>
      </c>
      <c r="AM25" s="36" t="s">
        <v>68</v>
      </c>
      <c r="AN25" s="34" t="s">
        <v>45</v>
      </c>
      <c r="AO25" s="36" t="s">
        <v>67</v>
      </c>
      <c r="AP25" s="34" t="s">
        <v>43</v>
      </c>
      <c r="AQ25" s="36" t="s">
        <v>69</v>
      </c>
      <c r="AR25" s="34" t="s">
        <v>38</v>
      </c>
      <c r="AS25" s="123"/>
      <c r="AT25" s="130"/>
      <c r="AW25" s="88"/>
      <c r="AX25" s="88"/>
      <c r="AY25" s="88"/>
      <c r="AZ25" s="88"/>
      <c r="BA25" s="85">
        <f t="shared" si="0"/>
      </c>
      <c r="BB25" s="85">
        <f t="shared" si="1"/>
      </c>
      <c r="BC25" s="85">
        <f t="shared" si="2"/>
      </c>
      <c r="BD25" s="85">
        <f t="shared" si="3"/>
      </c>
      <c r="BE25" s="85">
        <f t="shared" si="4"/>
      </c>
      <c r="BF25" s="86">
        <f t="shared" si="5"/>
      </c>
      <c r="BG25" s="86">
        <f t="shared" si="6"/>
      </c>
      <c r="BH25" s="86"/>
      <c r="BI25" s="87"/>
    </row>
    <row r="26" spans="1:61" s="26" customFormat="1" ht="17.25" customHeight="1">
      <c r="A26" s="117"/>
      <c r="B26" s="17">
        <v>3</v>
      </c>
      <c r="C26" s="6" t="s">
        <v>21</v>
      </c>
      <c r="D26" s="5" t="s">
        <v>66</v>
      </c>
      <c r="E26" s="6" t="s">
        <v>68</v>
      </c>
      <c r="F26" s="5" t="s">
        <v>33</v>
      </c>
      <c r="G26" s="6" t="s">
        <v>69</v>
      </c>
      <c r="H26" s="5" t="s">
        <v>31</v>
      </c>
      <c r="I26" s="6" t="s">
        <v>23</v>
      </c>
      <c r="J26" s="5" t="s">
        <v>55</v>
      </c>
      <c r="K26" s="6" t="s">
        <v>22</v>
      </c>
      <c r="L26" s="5" t="s">
        <v>59</v>
      </c>
      <c r="M26" s="6" t="s">
        <v>69</v>
      </c>
      <c r="N26" s="5" t="s">
        <v>32</v>
      </c>
      <c r="O26" s="6" t="s">
        <v>67</v>
      </c>
      <c r="P26" s="5" t="s">
        <v>42</v>
      </c>
      <c r="Q26" s="6" t="s">
        <v>67</v>
      </c>
      <c r="R26" s="5" t="s">
        <v>43</v>
      </c>
      <c r="S26" s="6" t="s">
        <v>79</v>
      </c>
      <c r="T26" s="5" t="s">
        <v>62</v>
      </c>
      <c r="U26" s="6" t="s">
        <v>68</v>
      </c>
      <c r="V26" s="28" t="s">
        <v>37</v>
      </c>
      <c r="W26" s="121" t="s">
        <v>82</v>
      </c>
      <c r="X26" s="127" t="s">
        <v>93</v>
      </c>
      <c r="Y26" s="41" t="s">
        <v>23</v>
      </c>
      <c r="Z26" s="34" t="s">
        <v>61</v>
      </c>
      <c r="AA26" s="36" t="s">
        <v>25</v>
      </c>
      <c r="AB26" s="34" t="s">
        <v>75</v>
      </c>
      <c r="AC26" s="36" t="s">
        <v>68</v>
      </c>
      <c r="AD26" s="34" t="s">
        <v>44</v>
      </c>
      <c r="AE26" s="36" t="s">
        <v>69</v>
      </c>
      <c r="AF26" s="34" t="s">
        <v>77</v>
      </c>
      <c r="AG26" s="36" t="s">
        <v>22</v>
      </c>
      <c r="AH26" s="34" t="s">
        <v>60</v>
      </c>
      <c r="AI26" s="36" t="s">
        <v>24</v>
      </c>
      <c r="AJ26" s="34" t="s">
        <v>47</v>
      </c>
      <c r="AK26" s="36" t="s">
        <v>68</v>
      </c>
      <c r="AL26" s="34" t="s">
        <v>53</v>
      </c>
      <c r="AM26" s="36" t="s">
        <v>26</v>
      </c>
      <c r="AN26" s="34" t="s">
        <v>48</v>
      </c>
      <c r="AO26" s="36" t="s">
        <v>68</v>
      </c>
      <c r="AP26" s="34" t="s">
        <v>45</v>
      </c>
      <c r="AQ26" s="36" t="s">
        <v>69</v>
      </c>
      <c r="AR26" s="34" t="s">
        <v>38</v>
      </c>
      <c r="AS26" s="121" t="s">
        <v>82</v>
      </c>
      <c r="AT26" s="136" t="s">
        <v>89</v>
      </c>
      <c r="AW26" s="88"/>
      <c r="AX26" s="88"/>
      <c r="AY26" s="88"/>
      <c r="AZ26" s="88"/>
      <c r="BA26" s="85">
        <f t="shared" si="0"/>
      </c>
      <c r="BB26" s="85">
        <f t="shared" si="1"/>
      </c>
      <c r="BC26" s="85">
        <f t="shared" si="2"/>
      </c>
      <c r="BD26" s="85">
        <f t="shared" si="3"/>
      </c>
      <c r="BE26" s="85">
        <f t="shared" si="4"/>
      </c>
      <c r="BF26" s="86">
        <f t="shared" si="5"/>
      </c>
      <c r="BG26" s="86">
        <f t="shared" si="6"/>
      </c>
      <c r="BH26" s="86"/>
      <c r="BI26" s="87"/>
    </row>
    <row r="27" spans="1:61" s="26" customFormat="1" ht="17.25" customHeight="1" thickBot="1">
      <c r="A27" s="118"/>
      <c r="B27" s="18">
        <v>4</v>
      </c>
      <c r="C27" s="6" t="s">
        <v>21</v>
      </c>
      <c r="D27" s="5" t="s">
        <v>66</v>
      </c>
      <c r="E27" s="6" t="s">
        <v>68</v>
      </c>
      <c r="F27" s="5" t="s">
        <v>33</v>
      </c>
      <c r="G27" s="6" t="s">
        <v>69</v>
      </c>
      <c r="H27" s="5" t="s">
        <v>31</v>
      </c>
      <c r="I27" s="6" t="s">
        <v>26</v>
      </c>
      <c r="J27" s="5" t="s">
        <v>48</v>
      </c>
      <c r="K27" s="6" t="s">
        <v>22</v>
      </c>
      <c r="L27" s="5" t="s">
        <v>59</v>
      </c>
      <c r="M27" s="6" t="s">
        <v>67</v>
      </c>
      <c r="N27" s="5" t="s">
        <v>42</v>
      </c>
      <c r="O27" s="6" t="s">
        <v>69</v>
      </c>
      <c r="P27" s="5" t="s">
        <v>32</v>
      </c>
      <c r="Q27" s="6" t="s">
        <v>67</v>
      </c>
      <c r="R27" s="5" t="s">
        <v>43</v>
      </c>
      <c r="S27" s="6" t="s">
        <v>79</v>
      </c>
      <c r="T27" s="5" t="s">
        <v>62</v>
      </c>
      <c r="U27" s="6" t="s">
        <v>68</v>
      </c>
      <c r="V27" s="46" t="s">
        <v>37</v>
      </c>
      <c r="W27" s="124"/>
      <c r="X27" s="128"/>
      <c r="Y27" s="42" t="s">
        <v>23</v>
      </c>
      <c r="Z27" s="43" t="s">
        <v>61</v>
      </c>
      <c r="AA27" s="36" t="s">
        <v>28</v>
      </c>
      <c r="AB27" s="34" t="s">
        <v>50</v>
      </c>
      <c r="AC27" s="36" t="s">
        <v>68</v>
      </c>
      <c r="AD27" s="34" t="s">
        <v>44</v>
      </c>
      <c r="AE27" s="36" t="s">
        <v>69</v>
      </c>
      <c r="AF27" s="34" t="s">
        <v>77</v>
      </c>
      <c r="AG27" s="36" t="s">
        <v>22</v>
      </c>
      <c r="AH27" s="34" t="s">
        <v>60</v>
      </c>
      <c r="AI27" s="36" t="s">
        <v>69</v>
      </c>
      <c r="AJ27" s="34" t="s">
        <v>39</v>
      </c>
      <c r="AK27" s="36" t="s">
        <v>24</v>
      </c>
      <c r="AL27" s="34" t="s">
        <v>47</v>
      </c>
      <c r="AM27" s="36" t="s">
        <v>69</v>
      </c>
      <c r="AN27" s="34" t="s">
        <v>38</v>
      </c>
      <c r="AO27" s="36" t="s">
        <v>68</v>
      </c>
      <c r="AP27" s="34" t="s">
        <v>45</v>
      </c>
      <c r="AQ27" s="36" t="s">
        <v>26</v>
      </c>
      <c r="AR27" s="34" t="s">
        <v>48</v>
      </c>
      <c r="AS27" s="124"/>
      <c r="AT27" s="137"/>
      <c r="AU27" s="45"/>
      <c r="AV27" s="45"/>
      <c r="AW27" s="88"/>
      <c r="AX27" s="88"/>
      <c r="AY27" s="88"/>
      <c r="AZ27" s="88"/>
      <c r="BA27" s="85">
        <f t="shared" si="0"/>
      </c>
      <c r="BB27" s="85">
        <f t="shared" si="1"/>
      </c>
      <c r="BC27" s="85">
        <f t="shared" si="2"/>
      </c>
      <c r="BD27" s="85">
        <f t="shared" si="3"/>
      </c>
      <c r="BE27" s="85">
        <f t="shared" si="4"/>
      </c>
      <c r="BF27" s="86">
        <f t="shared" si="5"/>
      </c>
      <c r="BG27" s="86">
        <f t="shared" si="6"/>
      </c>
      <c r="BH27" s="86"/>
      <c r="BI27" s="87"/>
    </row>
    <row r="28" spans="1:61" s="45" customFormat="1" ht="9.75" customHeight="1" thickTop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4"/>
      <c r="AU28" s="24"/>
      <c r="AV28" s="24"/>
      <c r="AW28" s="88"/>
      <c r="AX28" s="88"/>
      <c r="AY28" s="88"/>
      <c r="AZ28" s="88"/>
      <c r="BA28" s="85"/>
      <c r="BB28" s="85"/>
      <c r="BC28" s="85"/>
      <c r="BD28" s="85"/>
      <c r="BE28" s="85"/>
      <c r="BF28" s="86"/>
      <c r="BG28" s="86"/>
      <c r="BH28" s="86"/>
      <c r="BI28" s="87"/>
    </row>
    <row r="29" spans="3:61" ht="15" customHeight="1">
      <c r="C29" s="50" t="s">
        <v>95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</row>
    <row r="30" spans="4:61" ht="16.5">
      <c r="D30" s="50" t="s">
        <v>90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</row>
    <row r="31" spans="49:61" ht="16.5" hidden="1"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</row>
    <row r="32" spans="49:61" ht="16.5" hidden="1"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</row>
    <row r="33" spans="49:61" ht="16.5" hidden="1"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</row>
    <row r="34" spans="49:61" ht="16.5" hidden="1"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</row>
    <row r="35" spans="49:61" ht="16.5" hidden="1"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</row>
    <row r="36" spans="49:61" ht="16.5" hidden="1"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</row>
    <row r="37" spans="49:61" ht="16.5" hidden="1"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</row>
    <row r="38" spans="49:61" ht="16.5" hidden="1"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</row>
    <row r="39" spans="49:61" ht="16.5" hidden="1"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</row>
    <row r="40" spans="49:61" ht="17.25" hidden="1"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</row>
    <row r="41" spans="47:61" ht="16.5" hidden="1"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</row>
    <row r="42" spans="1:243" s="54" customFormat="1" ht="23.25" customHeight="1">
      <c r="A42" s="52"/>
      <c r="B42" s="52"/>
      <c r="C42" s="53" t="s">
        <v>96</v>
      </c>
      <c r="D42" s="52" t="s">
        <v>97</v>
      </c>
      <c r="E42" s="53" t="s">
        <v>96</v>
      </c>
      <c r="F42" s="52" t="s">
        <v>97</v>
      </c>
      <c r="G42" s="53" t="s">
        <v>96</v>
      </c>
      <c r="H42" s="52" t="s">
        <v>97</v>
      </c>
      <c r="I42" s="53" t="s">
        <v>96</v>
      </c>
      <c r="J42" s="52" t="s">
        <v>97</v>
      </c>
      <c r="K42" s="53" t="s">
        <v>96</v>
      </c>
      <c r="L42" s="52" t="s">
        <v>97</v>
      </c>
      <c r="M42" s="53" t="s">
        <v>96</v>
      </c>
      <c r="N42" s="52" t="s">
        <v>97</v>
      </c>
      <c r="O42" s="53" t="s">
        <v>96</v>
      </c>
      <c r="P42" s="52" t="s">
        <v>97</v>
      </c>
      <c r="Q42" s="53" t="s">
        <v>96</v>
      </c>
      <c r="R42" s="52" t="s">
        <v>97</v>
      </c>
      <c r="S42" s="53" t="s">
        <v>96</v>
      </c>
      <c r="T42" s="52" t="s">
        <v>97</v>
      </c>
      <c r="U42" s="53" t="s">
        <v>96</v>
      </c>
      <c r="V42" s="52" t="s">
        <v>97</v>
      </c>
      <c r="W42" s="53" t="s">
        <v>96</v>
      </c>
      <c r="X42" s="52" t="s">
        <v>97</v>
      </c>
      <c r="Y42" s="53" t="s">
        <v>96</v>
      </c>
      <c r="Z42" s="52" t="s">
        <v>97</v>
      </c>
      <c r="AA42" s="53" t="s">
        <v>96</v>
      </c>
      <c r="AB42" s="52" t="s">
        <v>97</v>
      </c>
      <c r="AC42" s="53" t="s">
        <v>96</v>
      </c>
      <c r="AD42" s="52" t="s">
        <v>97</v>
      </c>
      <c r="AE42" s="53" t="s">
        <v>96</v>
      </c>
      <c r="AF42" s="52" t="s">
        <v>97</v>
      </c>
      <c r="AG42" s="53" t="s">
        <v>96</v>
      </c>
      <c r="AH42" s="52" t="s">
        <v>97</v>
      </c>
      <c r="AI42" s="53" t="s">
        <v>96</v>
      </c>
      <c r="AJ42" s="52" t="s">
        <v>97</v>
      </c>
      <c r="AK42" s="53" t="s">
        <v>96</v>
      </c>
      <c r="AL42" s="52" t="s">
        <v>97</v>
      </c>
      <c r="AM42" s="53" t="s">
        <v>96</v>
      </c>
      <c r="AN42" s="52" t="s">
        <v>97</v>
      </c>
      <c r="AO42" s="53" t="s">
        <v>96</v>
      </c>
      <c r="AP42" s="52" t="s">
        <v>97</v>
      </c>
      <c r="AR42" s="55"/>
      <c r="AS42" s="55"/>
      <c r="AT42" s="55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3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</row>
    <row r="43" spans="1:243" s="64" customFormat="1" ht="23.25" customHeight="1">
      <c r="A43" s="56">
        <v>1</v>
      </c>
      <c r="B43" s="56" t="s">
        <v>67</v>
      </c>
      <c r="C43" s="57">
        <f>COUNTIF(C4:C29,"Toán")</f>
        <v>5</v>
      </c>
      <c r="D43" s="58">
        <v>4</v>
      </c>
      <c r="E43" s="57">
        <f>COUNTIF(E4:E29,"Toán")</f>
        <v>5</v>
      </c>
      <c r="F43" s="58">
        <v>4</v>
      </c>
      <c r="G43" s="57">
        <f>COUNTIF(G4:G29,"Toán")</f>
        <v>5</v>
      </c>
      <c r="H43" s="58">
        <v>4</v>
      </c>
      <c r="I43" s="57">
        <f>COUNTIF(I4:I29,"Toán")</f>
        <v>5</v>
      </c>
      <c r="J43" s="58">
        <v>4</v>
      </c>
      <c r="K43" s="57">
        <f>COUNTIF(K4:K29,"Toán")</f>
        <v>5</v>
      </c>
      <c r="L43" s="58">
        <v>4</v>
      </c>
      <c r="M43" s="57">
        <f>COUNTIF(M4:M29,"Toán")</f>
        <v>5</v>
      </c>
      <c r="N43" s="58">
        <v>4</v>
      </c>
      <c r="O43" s="57">
        <f>COUNTIF(O4:O29,"Toán")</f>
        <v>5</v>
      </c>
      <c r="P43" s="58">
        <v>4</v>
      </c>
      <c r="Q43" s="57">
        <f>COUNTIF(Q4:Q29,"Toán")</f>
        <v>5</v>
      </c>
      <c r="R43" s="58">
        <v>4</v>
      </c>
      <c r="S43" s="57">
        <f>COUNTIF(S4:S29,"Toán")</f>
        <v>5</v>
      </c>
      <c r="T43" s="58">
        <v>4</v>
      </c>
      <c r="U43" s="57">
        <f>COUNTIF(U4:U29,"Toán")</f>
        <v>5</v>
      </c>
      <c r="V43" s="58">
        <v>4</v>
      </c>
      <c r="W43" s="57">
        <f>COUNTIF(W4:W29,"Toán")</f>
        <v>0</v>
      </c>
      <c r="X43" s="58">
        <v>4</v>
      </c>
      <c r="Y43" s="57">
        <f>COUNTIF(Y4:Y29,"Toán")</f>
        <v>5</v>
      </c>
      <c r="Z43" s="58">
        <v>4</v>
      </c>
      <c r="AA43" s="57">
        <f>COUNTIF(AA4:AA29,"Toán")</f>
        <v>5</v>
      </c>
      <c r="AB43" s="58">
        <v>4</v>
      </c>
      <c r="AC43" s="57">
        <f>COUNTIF(AC4:AC29,"Toán")</f>
        <v>5</v>
      </c>
      <c r="AD43" s="58">
        <v>4</v>
      </c>
      <c r="AE43" s="57">
        <f>COUNTIF(AE4:AE29,"Toán")</f>
        <v>5</v>
      </c>
      <c r="AF43" s="58">
        <v>4</v>
      </c>
      <c r="AG43" s="57">
        <f>COUNTIF(AG4:AG29,"Toán")</f>
        <v>5</v>
      </c>
      <c r="AH43" s="59">
        <v>4</v>
      </c>
      <c r="AI43" s="57">
        <f>COUNTIF(AI4:AI29,"Toán")</f>
        <v>5</v>
      </c>
      <c r="AJ43" s="59">
        <v>4</v>
      </c>
      <c r="AK43" s="57">
        <f>COUNTIF(AK4:AK29,"Toán")</f>
        <v>5</v>
      </c>
      <c r="AL43" s="59">
        <v>4</v>
      </c>
      <c r="AM43" s="57">
        <f>COUNTIF(AM4:AM29,"Toán")</f>
        <v>5</v>
      </c>
      <c r="AN43" s="59">
        <v>4</v>
      </c>
      <c r="AO43" s="57">
        <f>COUNTIF(AO4:AO29,"Toán")</f>
        <v>5</v>
      </c>
      <c r="AP43" s="59">
        <v>4</v>
      </c>
      <c r="AQ43" s="60" t="str">
        <f>IF(OR(C43&lt;&gt;D43,E43&lt;&gt;F43,G43&lt;&gt;H43,I43&lt;&gt;J43,K43&lt;&gt;L43,M43&lt;&gt;N43,O43&lt;&gt;P43,Q43&lt;&gt;R43,S43&lt;&gt;T43,U43&lt;&gt;V43,W43&lt;&gt;X43,Y43&lt;&gt;Z43,AA43&lt;&gt;AB43,AC43&lt;&gt;AD43,AE43&lt;&gt;AF43,AG43&lt;&gt;AH43,AI43&lt;&gt;AJ43,AK43&lt;&gt;AL43,AM43&lt;&gt;AN43,AO43&lt;&gt;AP43),"Sai","Đã chính xác")</f>
        <v>Sai</v>
      </c>
      <c r="AR43" s="61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3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s="69" customFormat="1" ht="23.25" customHeight="1">
      <c r="A44" s="65">
        <v>2</v>
      </c>
      <c r="B44" s="65" t="s">
        <v>21</v>
      </c>
      <c r="C44" s="66">
        <f>COUNTIF(C4:C29,"Lý")</f>
        <v>2</v>
      </c>
      <c r="D44" s="58">
        <v>2</v>
      </c>
      <c r="E44" s="66">
        <f>COUNTIF(E4:E29,"Lý")</f>
        <v>2</v>
      </c>
      <c r="F44" s="58">
        <v>2</v>
      </c>
      <c r="G44" s="66">
        <f>COUNTIF(G4:G29,"Lý")</f>
        <v>2</v>
      </c>
      <c r="H44" s="58">
        <v>2</v>
      </c>
      <c r="I44" s="66">
        <f>COUNTIF(I4:I29,"Lý")</f>
        <v>2</v>
      </c>
      <c r="J44" s="58">
        <v>2</v>
      </c>
      <c r="K44" s="66">
        <f>COUNTIF(K4:K29,"Lý")</f>
        <v>2</v>
      </c>
      <c r="L44" s="58">
        <v>2</v>
      </c>
      <c r="M44" s="66">
        <f>COUNTIF(M4:M29,"Lý")</f>
        <v>0</v>
      </c>
      <c r="N44" s="58">
        <v>1</v>
      </c>
      <c r="O44" s="66">
        <f>COUNTIF(O4:O29,"Lý")</f>
        <v>0</v>
      </c>
      <c r="P44" s="58">
        <v>1</v>
      </c>
      <c r="Q44" s="66">
        <f>COUNTIF(Q4:Q29,"Lý")</f>
        <v>0</v>
      </c>
      <c r="R44" s="58">
        <v>1</v>
      </c>
      <c r="S44" s="66">
        <f>COUNTIF(S4:S29,"Lý")</f>
        <v>0</v>
      </c>
      <c r="T44" s="58">
        <v>1</v>
      </c>
      <c r="U44" s="66">
        <f>COUNTIF(U4:U29,"Lý")</f>
        <v>0</v>
      </c>
      <c r="V44" s="58">
        <v>1</v>
      </c>
      <c r="W44" s="66">
        <f>COUNTIF(W4:W29,"Lý")</f>
        <v>0</v>
      </c>
      <c r="X44" s="58">
        <v>1</v>
      </c>
      <c r="Y44" s="66">
        <f>COUNTIF(Y4:Y29,"Lý")</f>
        <v>1</v>
      </c>
      <c r="Z44" s="58">
        <v>1</v>
      </c>
      <c r="AA44" s="66">
        <f>COUNTIF(AA4:AA29,"Lý")</f>
        <v>1</v>
      </c>
      <c r="AB44" s="58">
        <v>1</v>
      </c>
      <c r="AC44" s="66">
        <f>COUNTIF(AC4:AC29,"Lý")</f>
        <v>1</v>
      </c>
      <c r="AD44" s="58">
        <v>1</v>
      </c>
      <c r="AE44" s="66">
        <f>COUNTIF(AE4:AE29,"Lý")</f>
        <v>1</v>
      </c>
      <c r="AF44" s="58">
        <v>1</v>
      </c>
      <c r="AG44" s="67">
        <f>COUNTIF(AG4:AG29,"KHTNLY")</f>
        <v>0</v>
      </c>
      <c r="AH44" s="68">
        <v>1</v>
      </c>
      <c r="AI44" s="67">
        <f>COUNTIF(AI4:AI29,"KHTNLY")</f>
        <v>0</v>
      </c>
      <c r="AJ44" s="68">
        <v>1</v>
      </c>
      <c r="AK44" s="67">
        <f>COUNTIF(AK4:AK29,"KHTNLY")</f>
        <v>0</v>
      </c>
      <c r="AL44" s="68">
        <v>1</v>
      </c>
      <c r="AM44" s="67">
        <f>COUNTIF(AM4:AM29,"KHTNLY")</f>
        <v>0</v>
      </c>
      <c r="AN44" s="68">
        <v>1</v>
      </c>
      <c r="AO44" s="67">
        <f>COUNTIF(AO4:AO29,"KHTNLY")</f>
        <v>0</v>
      </c>
      <c r="AP44" s="68">
        <v>1</v>
      </c>
      <c r="AQ44" s="60" t="str">
        <f aca="true" t="shared" si="7" ref="AQ44:AQ57">IF(OR(C44&lt;&gt;D44,E44&lt;&gt;F44,G44&lt;&gt;H44,I44&lt;&gt;J44,K44&lt;&gt;L44,M44&lt;&gt;N44,O44&lt;&gt;P44,Q44&lt;&gt;R44,S44&lt;&gt;T44,U44&lt;&gt;V44,W44&lt;&gt;X44,Y44&lt;&gt;Z44,AA44&lt;&gt;AB44,AC44&lt;&gt;AD44,AE44&lt;&gt;AF44,AG44&lt;&gt;AH44,AI44&lt;&gt;AJ44,AK44&lt;&gt;AL44,AM44&lt;&gt;AN44,AO44&lt;&gt;AP44),"Sai","Đã chính xác")</f>
        <v>Sai</v>
      </c>
      <c r="AR44" s="61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3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s="72" customFormat="1" ht="23.25" customHeight="1">
      <c r="A45" s="70">
        <v>3</v>
      </c>
      <c r="B45" s="70" t="s">
        <v>22</v>
      </c>
      <c r="C45" s="71">
        <f>COUNTIF(C4:C29,"Hóa")</f>
        <v>2</v>
      </c>
      <c r="D45" s="58">
        <v>2</v>
      </c>
      <c r="E45" s="71">
        <f>COUNTIF(E4:E29,"Hóa")</f>
        <v>2</v>
      </c>
      <c r="F45" s="58">
        <v>2</v>
      </c>
      <c r="G45" s="71">
        <f>COUNTIF(G4:G29,"Hóa")</f>
        <v>2</v>
      </c>
      <c r="H45" s="58">
        <v>2</v>
      </c>
      <c r="I45" s="71">
        <f>COUNTIF(I4:I29,"Hóa")</f>
        <v>1</v>
      </c>
      <c r="J45" s="58">
        <v>2</v>
      </c>
      <c r="K45" s="71">
        <f>COUNTIF(K4:K29,"Hóa")</f>
        <v>2</v>
      </c>
      <c r="L45" s="58">
        <v>2</v>
      </c>
      <c r="M45" s="71">
        <f>COUNTIF(M4:M29,"Hóa")</f>
        <v>0</v>
      </c>
      <c r="N45" s="58">
        <v>2</v>
      </c>
      <c r="O45" s="71">
        <f>COUNTIF(O4:O29,"Hóa")</f>
        <v>0</v>
      </c>
      <c r="P45" s="58">
        <v>2</v>
      </c>
      <c r="Q45" s="71">
        <f>COUNTIF(Q4:Q29,"Hóa")</f>
        <v>0</v>
      </c>
      <c r="R45" s="58">
        <v>2</v>
      </c>
      <c r="S45" s="71">
        <f>COUNTIF(S4:S29,"Hóa")</f>
        <v>0</v>
      </c>
      <c r="T45" s="58">
        <v>2</v>
      </c>
      <c r="U45" s="71">
        <f>COUNTIF(U4:U29,"Hóa")</f>
        <v>0</v>
      </c>
      <c r="V45" s="58">
        <v>2</v>
      </c>
      <c r="W45" s="71">
        <f>COUNTIF(W4:W29,"Hóa")</f>
        <v>0</v>
      </c>
      <c r="X45" s="58">
        <v>0</v>
      </c>
      <c r="Y45" s="71">
        <f>COUNTIF(Y4:Y29,"Hóa")</f>
        <v>2</v>
      </c>
      <c r="Z45" s="58">
        <v>0</v>
      </c>
      <c r="AA45" s="71">
        <f>COUNTIF(AA4:AA29,"Hóa")</f>
        <v>2</v>
      </c>
      <c r="AB45" s="58">
        <v>0</v>
      </c>
      <c r="AC45" s="71">
        <f>COUNTIF(AC4:AC29,"Hóa")</f>
        <v>1</v>
      </c>
      <c r="AD45" s="58">
        <v>0</v>
      </c>
      <c r="AE45" s="71">
        <f>COUNTIF(AE4:AE29,"Hóa")</f>
        <v>1</v>
      </c>
      <c r="AF45" s="58">
        <v>0</v>
      </c>
      <c r="AG45" s="143">
        <f>COUNTIF(AG4:AG29,"KHTNSH")</f>
        <v>0</v>
      </c>
      <c r="AH45" s="145">
        <v>3</v>
      </c>
      <c r="AI45" s="143">
        <f>COUNTIF(AI4:AI29,"KHTNSH")</f>
        <v>0</v>
      </c>
      <c r="AJ45" s="145">
        <v>3</v>
      </c>
      <c r="AK45" s="143">
        <f>COUNTIF(AK4:AK29,"KHTNSH")</f>
        <v>0</v>
      </c>
      <c r="AL45" s="145">
        <v>3</v>
      </c>
      <c r="AM45" s="143">
        <f>COUNTIF(AM4:AM29,"KHTNSH")</f>
        <v>0</v>
      </c>
      <c r="AN45" s="145">
        <v>3</v>
      </c>
      <c r="AO45" s="143">
        <f>COUNTIF(AO4:AO29,"KHTNSH")</f>
        <v>0</v>
      </c>
      <c r="AP45" s="145">
        <v>3</v>
      </c>
      <c r="AQ45" s="60" t="str">
        <f>IF(OR(C45&lt;&gt;D45,E45&lt;&gt;F45,G45&lt;&gt;H45,I45&lt;&gt;J45,K45&lt;&gt;L45,M45&lt;&gt;N45,O45&lt;&gt;P45,Q45&lt;&gt;R45,S45&lt;&gt;T45,U45&lt;&gt;V45,W45&lt;&gt;X45,Y45&lt;&gt;Z45,AA45&lt;&gt;AB45,AC45&lt;&gt;AD45,AE45&lt;&gt;AF45,AG45&lt;&gt;AH45,AI45&lt;&gt;AJ45,AK45&lt;&gt;AL45,AM45&lt;&gt;AN45,AO45&lt;&gt;AP45),"Sai","Đã chính xác")</f>
        <v>Sai</v>
      </c>
      <c r="AR45" s="61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3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pans="1:243" s="75" customFormat="1" ht="23.25" customHeight="1">
      <c r="A46" s="73">
        <v>4</v>
      </c>
      <c r="B46" s="73" t="s">
        <v>23</v>
      </c>
      <c r="C46" s="74">
        <f>COUNTIF(C4:C29,"Sinh")</f>
        <v>2</v>
      </c>
      <c r="D46" s="58">
        <v>2</v>
      </c>
      <c r="E46" s="74">
        <f>COUNTIF(E4:E29,"Sinh")</f>
        <v>2</v>
      </c>
      <c r="F46" s="58">
        <v>2</v>
      </c>
      <c r="G46" s="74">
        <f>COUNTIF(G4:G29,"Sinh")</f>
        <v>2</v>
      </c>
      <c r="H46" s="58">
        <v>2</v>
      </c>
      <c r="I46" s="74">
        <f>COUNTIF(I4:I29,"Sinh")</f>
        <v>2</v>
      </c>
      <c r="J46" s="58">
        <v>2</v>
      </c>
      <c r="K46" s="74">
        <f>COUNTIF(K4:K29,"Sinh")</f>
        <v>2</v>
      </c>
      <c r="L46" s="58">
        <v>2</v>
      </c>
      <c r="M46" s="74">
        <f>COUNTIF(M4:M29,"Sinh")</f>
        <v>0</v>
      </c>
      <c r="N46" s="58">
        <v>2</v>
      </c>
      <c r="O46" s="74">
        <f>COUNTIF(O4:O29,"Sinh")</f>
        <v>0</v>
      </c>
      <c r="P46" s="58">
        <v>2</v>
      </c>
      <c r="Q46" s="74">
        <f>COUNTIF(Q4:Q29,"Sinh")</f>
        <v>0</v>
      </c>
      <c r="R46" s="58">
        <v>2</v>
      </c>
      <c r="S46" s="74">
        <f>COUNTIF(S4:S29,"Sinh")</f>
        <v>0</v>
      </c>
      <c r="T46" s="58">
        <v>2</v>
      </c>
      <c r="U46" s="74">
        <f>COUNTIF(U4:U29,"Sinh")</f>
        <v>0</v>
      </c>
      <c r="V46" s="58">
        <v>2</v>
      </c>
      <c r="W46" s="74">
        <f>COUNTIF(W4:W29,"Sinh")</f>
        <v>0</v>
      </c>
      <c r="X46" s="58">
        <v>2</v>
      </c>
      <c r="Y46" s="74">
        <f>COUNTIF(Y4:Y29,"Sinh")</f>
        <v>2</v>
      </c>
      <c r="Z46" s="58">
        <v>2</v>
      </c>
      <c r="AA46" s="74">
        <f>COUNTIF(AA4:AA29,"Sinh")</f>
        <v>2</v>
      </c>
      <c r="AB46" s="58">
        <v>2</v>
      </c>
      <c r="AC46" s="74">
        <f>COUNTIF(AC4:AC29,"Sinh")</f>
        <v>1</v>
      </c>
      <c r="AD46" s="58">
        <v>2</v>
      </c>
      <c r="AE46" s="74">
        <f>COUNTIF(AE4:AE29,"Sinh")</f>
        <v>2</v>
      </c>
      <c r="AF46" s="58">
        <v>2</v>
      </c>
      <c r="AG46" s="144"/>
      <c r="AH46" s="146"/>
      <c r="AI46" s="144"/>
      <c r="AJ46" s="146"/>
      <c r="AK46" s="144"/>
      <c r="AL46" s="146"/>
      <c r="AM46" s="144"/>
      <c r="AN46" s="146"/>
      <c r="AO46" s="144"/>
      <c r="AP46" s="146"/>
      <c r="AQ46" s="60" t="str">
        <f t="shared" si="7"/>
        <v>Sai</v>
      </c>
      <c r="AR46" s="61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3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</row>
    <row r="47" spans="1:243" s="72" customFormat="1" ht="16.5">
      <c r="A47" s="70">
        <v>5</v>
      </c>
      <c r="B47" s="70" t="s">
        <v>68</v>
      </c>
      <c r="C47" s="74">
        <f>COUNTIF(C4:C29,"Văn")</f>
        <v>6</v>
      </c>
      <c r="D47" s="58">
        <v>5</v>
      </c>
      <c r="E47" s="74">
        <f>COUNTIF(E4:E29,"Văn")</f>
        <v>6</v>
      </c>
      <c r="F47" s="58">
        <v>5</v>
      </c>
      <c r="G47" s="74">
        <f>COUNTIF(G4:G29,"Văn")</f>
        <v>6</v>
      </c>
      <c r="H47" s="58">
        <v>5</v>
      </c>
      <c r="I47" s="74">
        <f>COUNTIF(I4:I29,"Văn")</f>
        <v>6</v>
      </c>
      <c r="J47" s="58">
        <v>5</v>
      </c>
      <c r="K47" s="74">
        <f>COUNTIF(K4:K29,"Văn")</f>
        <v>6</v>
      </c>
      <c r="L47" s="58">
        <v>5</v>
      </c>
      <c r="M47" s="74">
        <f>COUNTIF(M4:M29,"Văn")</f>
        <v>5</v>
      </c>
      <c r="N47" s="58">
        <v>4</v>
      </c>
      <c r="O47" s="74">
        <f>COUNTIF(O4:O29,"Văn")</f>
        <v>5</v>
      </c>
      <c r="P47" s="58">
        <v>4</v>
      </c>
      <c r="Q47" s="74">
        <f>COUNTIF(Q4:Q29,"Văn")</f>
        <v>5</v>
      </c>
      <c r="R47" s="58">
        <v>4</v>
      </c>
      <c r="S47" s="74">
        <f>COUNTIF(S4:S29,"Văn")</f>
        <v>5</v>
      </c>
      <c r="T47" s="58">
        <v>4</v>
      </c>
      <c r="U47" s="74">
        <f>COUNTIF(U4:U29,"Văn")</f>
        <v>5</v>
      </c>
      <c r="V47" s="58">
        <v>4</v>
      </c>
      <c r="W47" s="74">
        <f>COUNTIF(W4:W29,"Văn")</f>
        <v>0</v>
      </c>
      <c r="X47" s="58">
        <v>4</v>
      </c>
      <c r="Y47" s="74">
        <f>COUNTIF(Y4:Y29,"Văn")</f>
        <v>5</v>
      </c>
      <c r="Z47" s="58">
        <v>4</v>
      </c>
      <c r="AA47" s="74">
        <f>COUNTIF(AA4:AA29,"Văn")</f>
        <v>5</v>
      </c>
      <c r="AB47" s="58">
        <v>4</v>
      </c>
      <c r="AC47" s="74">
        <f>COUNTIF(AC4:AC29,"Văn")</f>
        <v>5</v>
      </c>
      <c r="AD47" s="58">
        <v>4</v>
      </c>
      <c r="AE47" s="74">
        <f>COUNTIF(AE4:AE29,"Văn")</f>
        <v>5</v>
      </c>
      <c r="AF47" s="58">
        <v>4</v>
      </c>
      <c r="AG47" s="74">
        <f>COUNTIF(AG4:AG29,"Văn")</f>
        <v>5</v>
      </c>
      <c r="AH47" s="58">
        <v>4</v>
      </c>
      <c r="AI47" s="74">
        <f>COUNTIF(AI4:AI29,"Văn")</f>
        <v>5</v>
      </c>
      <c r="AJ47" s="58">
        <v>4</v>
      </c>
      <c r="AK47" s="74">
        <f>COUNTIF(AK4:AK29,"Văn")</f>
        <v>5</v>
      </c>
      <c r="AL47" s="58">
        <v>4</v>
      </c>
      <c r="AM47" s="74">
        <f>COUNTIF(AM4:AM29,"Văn")</f>
        <v>5</v>
      </c>
      <c r="AN47" s="58">
        <v>4</v>
      </c>
      <c r="AO47" s="74">
        <f>COUNTIF(AO4:AO29,"Văn")</f>
        <v>5</v>
      </c>
      <c r="AP47" s="58">
        <v>4</v>
      </c>
      <c r="AQ47" s="60" t="str">
        <f t="shared" si="7"/>
        <v>Sai</v>
      </c>
      <c r="AR47" s="61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3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</row>
    <row r="48" spans="1:61" s="2" customFormat="1" ht="16.5">
      <c r="A48" s="76">
        <v>6</v>
      </c>
      <c r="B48" s="76" t="s">
        <v>24</v>
      </c>
      <c r="C48" s="74">
        <f>COUNTIF(C4:C29,"Sử")</f>
        <v>0</v>
      </c>
      <c r="D48" s="77">
        <v>1</v>
      </c>
      <c r="E48" s="74">
        <f>COUNTIF(E4:E29,"Sử")</f>
        <v>1</v>
      </c>
      <c r="F48" s="77">
        <v>1</v>
      </c>
      <c r="G48" s="74">
        <f>COUNTIF(G4:G29,"Sử")</f>
        <v>1</v>
      </c>
      <c r="H48" s="77">
        <v>1</v>
      </c>
      <c r="I48" s="74">
        <f>COUNTIF(I4:I29,"Sử")</f>
        <v>1</v>
      </c>
      <c r="J48" s="77">
        <v>1</v>
      </c>
      <c r="K48" s="74">
        <f>COUNTIF(K4:K29,"Sử")</f>
        <v>1</v>
      </c>
      <c r="L48" s="77">
        <v>1</v>
      </c>
      <c r="M48" s="74">
        <f>COUNTIF(M4:M29,"Sử")</f>
        <v>0</v>
      </c>
      <c r="N48" s="77">
        <v>2</v>
      </c>
      <c r="O48" s="74">
        <f>COUNTIF(O4:O29,"Sử")</f>
        <v>0</v>
      </c>
      <c r="P48" s="77">
        <v>2</v>
      </c>
      <c r="Q48" s="74">
        <f>COUNTIF(Q4:Q29,"Sử")</f>
        <v>0</v>
      </c>
      <c r="R48" s="77">
        <v>2</v>
      </c>
      <c r="S48" s="74">
        <f>COUNTIF(S4:S29,"Sử")</f>
        <v>0</v>
      </c>
      <c r="T48" s="77">
        <v>2</v>
      </c>
      <c r="U48" s="74">
        <f>COUNTIF(U4:U29,"Sử")</f>
        <v>0</v>
      </c>
      <c r="V48" s="77">
        <v>2</v>
      </c>
      <c r="W48" s="74">
        <f>COUNTIF(W4:W29,"Sử")</f>
        <v>0</v>
      </c>
      <c r="X48" s="58">
        <v>2</v>
      </c>
      <c r="Y48" s="74">
        <f>COUNTIF(Y4:Y29,"Sử")</f>
        <v>1</v>
      </c>
      <c r="Z48" s="58">
        <v>2</v>
      </c>
      <c r="AA48" s="74">
        <f>COUNTIF(AA4:AA29,"Sử")</f>
        <v>0</v>
      </c>
      <c r="AB48" s="58">
        <v>2</v>
      </c>
      <c r="AC48" s="74">
        <f>COUNTIF(AC4:AC29,"Sử")</f>
        <v>1</v>
      </c>
      <c r="AD48" s="58">
        <v>2</v>
      </c>
      <c r="AE48" s="74">
        <f>COUNTIF(AE4:AE29,"Sử")</f>
        <v>1</v>
      </c>
      <c r="AF48" s="58">
        <v>2</v>
      </c>
      <c r="AG48" s="74">
        <f>COUNTIF(AG4:AG29,"LS&amp;ĐL(S)")</f>
        <v>0</v>
      </c>
      <c r="AH48" s="58">
        <v>1</v>
      </c>
      <c r="AI48" s="74">
        <f>COUNTIF(AI4:AI29,"LS&amp;ĐL(S)")</f>
        <v>0</v>
      </c>
      <c r="AJ48" s="58">
        <v>1</v>
      </c>
      <c r="AK48" s="74">
        <f>COUNTIF(AK4:AK29,"LS&amp;ĐL(S)")</f>
        <v>0</v>
      </c>
      <c r="AL48" s="58">
        <v>1</v>
      </c>
      <c r="AM48" s="74">
        <f>COUNTIF(AM4:AM29,"LS&amp;ĐL(S)")</f>
        <v>0</v>
      </c>
      <c r="AN48" s="58">
        <v>1</v>
      </c>
      <c r="AO48" s="74">
        <f>COUNTIF(AO4:AO29,"LS&amp;ĐL(S)")</f>
        <v>0</v>
      </c>
      <c r="AP48" s="58">
        <v>1</v>
      </c>
      <c r="AQ48" s="60" t="str">
        <f t="shared" si="7"/>
        <v>Sai</v>
      </c>
      <c r="AR48" s="61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3"/>
    </row>
    <row r="49" spans="1:61" s="2" customFormat="1" ht="16.5">
      <c r="A49" s="65">
        <v>7</v>
      </c>
      <c r="B49" s="65" t="s">
        <v>25</v>
      </c>
      <c r="C49" s="74">
        <f>COUNTIF(C4:C29,"Địa")</f>
        <v>2</v>
      </c>
      <c r="D49" s="77">
        <v>2</v>
      </c>
      <c r="E49" s="74">
        <f>COUNTIF(E4:E29,"Địa")</f>
        <v>2</v>
      </c>
      <c r="F49" s="77">
        <v>2</v>
      </c>
      <c r="G49" s="74">
        <f>COUNTIF(G4:G29,"Địa")</f>
        <v>1</v>
      </c>
      <c r="H49" s="77">
        <v>2</v>
      </c>
      <c r="I49" s="74">
        <f>COUNTIF(I4:I29,"Địa")</f>
        <v>2</v>
      </c>
      <c r="J49" s="77">
        <v>2</v>
      </c>
      <c r="K49" s="74">
        <f>COUNTIF(K4:K29,"Địa")</f>
        <v>1</v>
      </c>
      <c r="L49" s="77">
        <v>2</v>
      </c>
      <c r="M49" s="74">
        <f>COUNTIF(M4:M29,"Địa")</f>
        <v>0</v>
      </c>
      <c r="N49" s="77">
        <v>1</v>
      </c>
      <c r="O49" s="74">
        <f>COUNTIF(O4:O29,"Địa")</f>
        <v>0</v>
      </c>
      <c r="P49" s="77">
        <v>1</v>
      </c>
      <c r="Q49" s="74">
        <f>COUNTIF(Q4:Q29,"Địa")</f>
        <v>0</v>
      </c>
      <c r="R49" s="77">
        <v>1</v>
      </c>
      <c r="S49" s="74">
        <f>COUNTIF(S4:S29,"Địa")</f>
        <v>0</v>
      </c>
      <c r="T49" s="77">
        <v>1</v>
      </c>
      <c r="U49" s="74">
        <f>COUNTIF(U4:U29,"Địa")</f>
        <v>0</v>
      </c>
      <c r="V49" s="77">
        <v>1</v>
      </c>
      <c r="W49" s="74">
        <f>COUNTIF(W4:W29,"Địa")</f>
        <v>0</v>
      </c>
      <c r="X49" s="58">
        <v>2</v>
      </c>
      <c r="Y49" s="74">
        <f>COUNTIF(Y4:Y29,"Địa")</f>
        <v>1</v>
      </c>
      <c r="Z49" s="58">
        <v>2</v>
      </c>
      <c r="AA49" s="74">
        <f>COUNTIF(AA4:AA29,"Địa")</f>
        <v>1</v>
      </c>
      <c r="AB49" s="58">
        <v>2</v>
      </c>
      <c r="AC49" s="74">
        <f>COUNTIF(AC4:AC29,"Địa")</f>
        <v>1</v>
      </c>
      <c r="AD49" s="58">
        <v>2</v>
      </c>
      <c r="AE49" s="74">
        <f>COUNTIF(AE4:AE29,"Địa")</f>
        <v>1</v>
      </c>
      <c r="AF49" s="58">
        <v>2</v>
      </c>
      <c r="AG49" s="74">
        <f>COUNTIF(AG4:AG29,"LS&amp;ĐL(Đ)")</f>
        <v>0</v>
      </c>
      <c r="AH49" s="58">
        <v>2</v>
      </c>
      <c r="AI49" s="74">
        <f>COUNTIF(AI4:AI29,"LS&amp;ĐL(Đ)")</f>
        <v>0</v>
      </c>
      <c r="AJ49" s="58">
        <v>2</v>
      </c>
      <c r="AK49" s="74">
        <f>COUNTIF(AK4:AK29,"LS&amp;ĐL(Đ)")</f>
        <v>0</v>
      </c>
      <c r="AL49" s="58">
        <v>2</v>
      </c>
      <c r="AM49" s="74">
        <f>COUNTIF(AM4:AM29,"LS&amp;ĐL(Đ)")</f>
        <v>0</v>
      </c>
      <c r="AN49" s="58">
        <v>2</v>
      </c>
      <c r="AO49" s="74">
        <f>COUNTIF(AO4:AO29,"LS&amp;ĐL(Đ)")</f>
        <v>0</v>
      </c>
      <c r="AP49" s="58">
        <v>2</v>
      </c>
      <c r="AQ49" s="60" t="str">
        <f t="shared" si="7"/>
        <v>Sai</v>
      </c>
      <c r="AR49" s="61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3"/>
    </row>
    <row r="50" spans="1:61" s="2" customFormat="1" ht="16.5">
      <c r="A50" s="78">
        <v>8</v>
      </c>
      <c r="B50" s="78" t="s">
        <v>26</v>
      </c>
      <c r="C50" s="74">
        <f>COUNTIF(C4:C29,"GDCD")</f>
        <v>0</v>
      </c>
      <c r="D50" s="58">
        <v>1</v>
      </c>
      <c r="E50" s="74">
        <f>COUNTIF(E4:E29,"GDCD")</f>
        <v>0</v>
      </c>
      <c r="F50" s="58">
        <v>1</v>
      </c>
      <c r="G50" s="74">
        <f>COUNTIF(G4:G29,"GDCD")</f>
        <v>0</v>
      </c>
      <c r="H50" s="58">
        <v>1</v>
      </c>
      <c r="I50" s="74">
        <f>COUNTIF(I4:I29,"GDCD")</f>
        <v>1</v>
      </c>
      <c r="J50" s="58">
        <v>1</v>
      </c>
      <c r="K50" s="74">
        <f>COUNTIF(K4:K29,"GDCD")</f>
        <v>0</v>
      </c>
      <c r="L50" s="58">
        <v>1</v>
      </c>
      <c r="M50" s="74">
        <f>COUNTIF(M4:M29,"GDCD")</f>
        <v>1</v>
      </c>
      <c r="N50" s="58">
        <v>1</v>
      </c>
      <c r="O50" s="74">
        <f>COUNTIF(O4:O29,"GDCD")</f>
        <v>0</v>
      </c>
      <c r="P50" s="58">
        <v>1</v>
      </c>
      <c r="Q50" s="74">
        <f>COUNTIF(Q4:Q29,"GDCD")</f>
        <v>1</v>
      </c>
      <c r="R50" s="58">
        <v>1</v>
      </c>
      <c r="S50" s="74">
        <f>COUNTIF(S4:S29,"GDCD")</f>
        <v>0</v>
      </c>
      <c r="T50" s="58">
        <v>1</v>
      </c>
      <c r="U50" s="74">
        <f>COUNTIF(U4:U29,"GDCD")</f>
        <v>1</v>
      </c>
      <c r="V50" s="58">
        <v>1</v>
      </c>
      <c r="W50" s="74">
        <f>COUNTIF(W4:W29,"GDCD")</f>
        <v>0</v>
      </c>
      <c r="X50" s="58">
        <v>1</v>
      </c>
      <c r="Y50" s="74">
        <f>COUNTIF(Y4:Y29,"GDCD")</f>
        <v>1</v>
      </c>
      <c r="Z50" s="58">
        <v>1</v>
      </c>
      <c r="AA50" s="74">
        <f>COUNTIF(AA4:AA29,"GDCD")</f>
        <v>1</v>
      </c>
      <c r="AB50" s="58">
        <v>1</v>
      </c>
      <c r="AC50" s="74">
        <f>COUNTIF(AC4:AC29,"GDCD")</f>
        <v>1</v>
      </c>
      <c r="AD50" s="58">
        <v>1</v>
      </c>
      <c r="AE50" s="74">
        <f>COUNTIF(AE4:AE29,"GDCD")</f>
        <v>1</v>
      </c>
      <c r="AF50" s="58">
        <v>1</v>
      </c>
      <c r="AG50" s="74">
        <f>COUNTIF(AG4:AG29,"GDCD")</f>
        <v>1</v>
      </c>
      <c r="AH50" s="58">
        <v>1</v>
      </c>
      <c r="AI50" s="74">
        <f>COUNTIF(AI4:AI29,"GDCD")</f>
        <v>0</v>
      </c>
      <c r="AJ50" s="58">
        <v>1</v>
      </c>
      <c r="AK50" s="74">
        <f>COUNTIF(AK4:AK29,"GDCD")</f>
        <v>1</v>
      </c>
      <c r="AL50" s="58">
        <v>1</v>
      </c>
      <c r="AM50" s="74">
        <f>COUNTIF(AM4:AM29,"GDCD")</f>
        <v>1</v>
      </c>
      <c r="AN50" s="58">
        <v>1</v>
      </c>
      <c r="AO50" s="74">
        <f>COUNTIF(AO4:AO29,"GDCD")</f>
        <v>0</v>
      </c>
      <c r="AP50" s="58">
        <v>1</v>
      </c>
      <c r="AQ50" s="60" t="str">
        <f t="shared" si="7"/>
        <v>Sai</v>
      </c>
      <c r="AR50" s="61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3"/>
    </row>
    <row r="51" spans="1:61" s="2" customFormat="1" ht="16.5">
      <c r="A51" s="73">
        <v>9</v>
      </c>
      <c r="B51" s="73" t="s">
        <v>65</v>
      </c>
      <c r="C51" s="74">
        <f>COUNTIF(C4:C29,"C.Nghệ")</f>
        <v>1</v>
      </c>
      <c r="D51" s="58">
        <v>1</v>
      </c>
      <c r="E51" s="74">
        <f>COUNTIF(E4:E29,"C.Nghệ")</f>
        <v>1</v>
      </c>
      <c r="F51" s="58">
        <v>1</v>
      </c>
      <c r="G51" s="74">
        <f>COUNTIF(G4:G29,"C.Nghệ")</f>
        <v>1</v>
      </c>
      <c r="H51" s="58">
        <v>1</v>
      </c>
      <c r="I51" s="74">
        <f>COUNTIF(I4:I29,"C.Nghệ")</f>
        <v>1</v>
      </c>
      <c r="J51" s="58">
        <v>1</v>
      </c>
      <c r="K51" s="74">
        <f>COUNTIF(K4:K29,"C.Nghệ")</f>
        <v>1</v>
      </c>
      <c r="L51" s="58">
        <v>1</v>
      </c>
      <c r="M51" s="74">
        <f>COUNTIF(M4:M29,"C.Nghệ")</f>
        <v>1</v>
      </c>
      <c r="N51" s="77">
        <v>2</v>
      </c>
      <c r="O51" s="74">
        <f>COUNTIF(O4:O29,"C.Nghệ")</f>
        <v>1</v>
      </c>
      <c r="P51" s="77">
        <v>2</v>
      </c>
      <c r="Q51" s="74">
        <f>COUNTIF(Q4:Q29,"C.Nghệ")</f>
        <v>1</v>
      </c>
      <c r="R51" s="77">
        <v>2</v>
      </c>
      <c r="S51" s="74">
        <f>COUNTIF(S4:S29,"C.Nghệ")</f>
        <v>0</v>
      </c>
      <c r="T51" s="77">
        <v>2</v>
      </c>
      <c r="U51" s="74">
        <f>COUNTIF(U4:U29,"C.Nghệ")</f>
        <v>0</v>
      </c>
      <c r="V51" s="77">
        <v>2</v>
      </c>
      <c r="W51" s="74">
        <f>COUNTIF(W4:W29,"C.Nghệ")</f>
        <v>0</v>
      </c>
      <c r="X51" s="77">
        <v>1</v>
      </c>
      <c r="Y51" s="74">
        <f>COUNTIF(Y4:Y29,"C.Nghệ")</f>
        <v>0</v>
      </c>
      <c r="Z51" s="77">
        <v>1</v>
      </c>
      <c r="AA51" s="74">
        <f>COUNTIF(AA4:AA29,"C.Nghệ")</f>
        <v>1</v>
      </c>
      <c r="AB51" s="77">
        <v>1</v>
      </c>
      <c r="AC51" s="74">
        <f>COUNTIF(AC4:AC29,"C.Nghệ")</f>
        <v>1</v>
      </c>
      <c r="AD51" s="77">
        <v>1</v>
      </c>
      <c r="AE51" s="74">
        <f>COUNTIF(AE4:AE29,"C.Nghệ")</f>
        <v>1</v>
      </c>
      <c r="AF51" s="77">
        <v>1</v>
      </c>
      <c r="AG51" s="74">
        <f>COUNTIF(AG4:AG29,"C.Nghệ")</f>
        <v>1</v>
      </c>
      <c r="AH51" s="58">
        <v>1</v>
      </c>
      <c r="AI51" s="74">
        <f>COUNTIF(AI4:AI29,"C.Nghệ")</f>
        <v>1</v>
      </c>
      <c r="AJ51" s="58">
        <v>1</v>
      </c>
      <c r="AK51" s="74">
        <f>COUNTIF(AK4:AK29,"C.Nghệ")</f>
        <v>1</v>
      </c>
      <c r="AL51" s="58">
        <v>1</v>
      </c>
      <c r="AM51" s="74">
        <f>COUNTIF(AM4:AM29,"C.Nghệ")</f>
        <v>1</v>
      </c>
      <c r="AN51" s="58">
        <v>1</v>
      </c>
      <c r="AO51" s="74">
        <f>COUNTIF(AO4:AO29,"C.Nghệ")</f>
        <v>1</v>
      </c>
      <c r="AP51" s="58">
        <v>1</v>
      </c>
      <c r="AQ51" s="60" t="str">
        <f t="shared" si="7"/>
        <v>Sai</v>
      </c>
      <c r="AR51" s="61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3"/>
    </row>
    <row r="52" spans="1:243" s="81" customFormat="1" ht="16.5">
      <c r="A52" s="79">
        <v>10</v>
      </c>
      <c r="B52" s="79" t="s">
        <v>27</v>
      </c>
      <c r="C52" s="80">
        <f>COUNTIF(C4:C29,"Thể")</f>
        <v>1</v>
      </c>
      <c r="D52" s="58">
        <v>2</v>
      </c>
      <c r="E52" s="80">
        <f>COUNTIF(E4:E29,"Thể")</f>
        <v>0</v>
      </c>
      <c r="F52" s="58">
        <v>2</v>
      </c>
      <c r="G52" s="80">
        <f>COUNTIF(G4:G29,"Thể")</f>
        <v>1</v>
      </c>
      <c r="H52" s="58">
        <v>2</v>
      </c>
      <c r="I52" s="80">
        <f>COUNTIF(I4:I29,"Thể")</f>
        <v>0</v>
      </c>
      <c r="J52" s="58">
        <v>2</v>
      </c>
      <c r="K52" s="80">
        <f>COUNTIF(K4:K29,"Thể")</f>
        <v>1</v>
      </c>
      <c r="L52" s="58">
        <v>2</v>
      </c>
      <c r="M52" s="80">
        <f>COUNTIF(M4:M29,"Thể")</f>
        <v>0</v>
      </c>
      <c r="N52" s="58">
        <v>2</v>
      </c>
      <c r="O52" s="80">
        <f>COUNTIF(O4:O29,"Thể")</f>
        <v>0</v>
      </c>
      <c r="P52" s="58">
        <v>2</v>
      </c>
      <c r="Q52" s="80">
        <f>COUNTIF(Q4:Q29,"Thể")</f>
        <v>0</v>
      </c>
      <c r="R52" s="58">
        <v>2</v>
      </c>
      <c r="S52" s="80">
        <f>COUNTIF(S4:S29,"Thể")</f>
        <v>0</v>
      </c>
      <c r="T52" s="58">
        <v>2</v>
      </c>
      <c r="U52" s="80">
        <f>COUNTIF(U4:U29,"Thể")</f>
        <v>0</v>
      </c>
      <c r="V52" s="58">
        <v>2</v>
      </c>
      <c r="W52" s="80">
        <f>COUNTIF(W4:W29,"Thể")</f>
        <v>0</v>
      </c>
      <c r="X52" s="58">
        <v>2</v>
      </c>
      <c r="Y52" s="80">
        <f>COUNTIF(Y4:Y29,"Thể")</f>
        <v>1</v>
      </c>
      <c r="Z52" s="58">
        <v>2</v>
      </c>
      <c r="AA52" s="80">
        <f>COUNTIF(AA4:AA29,"Thể")</f>
        <v>1</v>
      </c>
      <c r="AB52" s="58">
        <v>2</v>
      </c>
      <c r="AC52" s="80">
        <f>COUNTIF(AC4:AC29,"Thể")</f>
        <v>2</v>
      </c>
      <c r="AD52" s="58">
        <v>2</v>
      </c>
      <c r="AE52" s="80">
        <f>COUNTIF(AE4:AE29,"Thể")</f>
        <v>1</v>
      </c>
      <c r="AF52" s="58">
        <v>2</v>
      </c>
      <c r="AG52" s="80">
        <f>COUNTIF(AG4:AG29,"GDTC")</f>
        <v>0</v>
      </c>
      <c r="AH52" s="58">
        <v>2</v>
      </c>
      <c r="AI52" s="80">
        <f>COUNTIF(AI4:AI29,"GDTC")</f>
        <v>0</v>
      </c>
      <c r="AJ52" s="58">
        <v>2</v>
      </c>
      <c r="AK52" s="80">
        <f>COUNTIF(AK4:AK29,"GDTC")</f>
        <v>0</v>
      </c>
      <c r="AL52" s="58">
        <v>2</v>
      </c>
      <c r="AM52" s="80">
        <f>COUNTIF(AM4:AM29,"GDTC")</f>
        <v>0</v>
      </c>
      <c r="AN52" s="58">
        <v>2</v>
      </c>
      <c r="AO52" s="80">
        <f>COUNTIF(AO4:AO29,"GDTC")</f>
        <v>0</v>
      </c>
      <c r="AP52" s="58">
        <v>2</v>
      </c>
      <c r="AQ52" s="60" t="str">
        <f t="shared" si="7"/>
        <v>Sai</v>
      </c>
      <c r="AR52" s="61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3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</row>
    <row r="53" spans="1:61" s="2" customFormat="1" ht="16.5">
      <c r="A53" s="76">
        <v>11</v>
      </c>
      <c r="B53" s="76" t="s">
        <v>28</v>
      </c>
      <c r="C53" s="74">
        <f>COUNTIF(C4:C29,"AN")</f>
        <v>0</v>
      </c>
      <c r="D53" s="58">
        <v>1</v>
      </c>
      <c r="E53" s="74">
        <f>COUNTIF(E4:E29,"AN")</f>
        <v>0</v>
      </c>
      <c r="F53" s="58">
        <v>1</v>
      </c>
      <c r="G53" s="74">
        <f>COUNTIF(G4:G29,"AN")</f>
        <v>0</v>
      </c>
      <c r="H53" s="58">
        <v>1</v>
      </c>
      <c r="I53" s="74">
        <f>COUNTIF(I4:I29,"AN")</f>
        <v>0</v>
      </c>
      <c r="J53" s="58">
        <v>1</v>
      </c>
      <c r="K53" s="74">
        <f>COUNTIF(K4:K29,"AN")</f>
        <v>0</v>
      </c>
      <c r="L53" s="58">
        <v>1</v>
      </c>
      <c r="M53" s="74">
        <f>COUNTIF(M4:M29,"AN")</f>
        <v>0</v>
      </c>
      <c r="N53" s="58">
        <v>1</v>
      </c>
      <c r="O53" s="74">
        <f>COUNTIF(O4:O29,"AN")</f>
        <v>0</v>
      </c>
      <c r="P53" s="58">
        <v>1</v>
      </c>
      <c r="Q53" s="74">
        <f>COUNTIF(Q4:Q29,"AN")</f>
        <v>0</v>
      </c>
      <c r="R53" s="58">
        <v>1</v>
      </c>
      <c r="S53" s="74">
        <f>COUNTIF(S4:S29,"AN")</f>
        <v>0</v>
      </c>
      <c r="T53" s="58">
        <v>1</v>
      </c>
      <c r="U53" s="74">
        <f>COUNTIF(U4:U29,"AN")</f>
        <v>0</v>
      </c>
      <c r="V53" s="58">
        <v>1</v>
      </c>
      <c r="W53" s="74">
        <f>COUNTIF(W4:W29,"AN")</f>
        <v>0</v>
      </c>
      <c r="X53" s="58">
        <v>1</v>
      </c>
      <c r="Y53" s="74">
        <f>COUNTIF(Y4:Y29,"AN")</f>
        <v>1</v>
      </c>
      <c r="Z53" s="58">
        <v>1</v>
      </c>
      <c r="AA53" s="74">
        <f>COUNTIF(AA4:AA29,"AN")</f>
        <v>1</v>
      </c>
      <c r="AB53" s="58">
        <v>1</v>
      </c>
      <c r="AC53" s="74">
        <f>COUNTIF(AC4:AC29,"AN")</f>
        <v>1</v>
      </c>
      <c r="AD53" s="58">
        <v>1</v>
      </c>
      <c r="AE53" s="74">
        <f>COUNTIF(AE4:AE29,"AN")</f>
        <v>1</v>
      </c>
      <c r="AF53" s="58">
        <v>1</v>
      </c>
      <c r="AG53" s="147">
        <f>COUNTIF(AG4:AG29,"N.Thuật")</f>
        <v>0</v>
      </c>
      <c r="AH53" s="145">
        <v>2</v>
      </c>
      <c r="AI53" s="147">
        <f>COUNTIF(AI4:AI29,"N.Thuật")</f>
        <v>0</v>
      </c>
      <c r="AJ53" s="145">
        <v>2</v>
      </c>
      <c r="AK53" s="147">
        <f>COUNTIF(AK4:AK29,"N.Thuật")</f>
        <v>0</v>
      </c>
      <c r="AL53" s="145">
        <v>2</v>
      </c>
      <c r="AM53" s="147">
        <f>COUNTIF(AM4:AM29,"N.Thuật")</f>
        <v>0</v>
      </c>
      <c r="AN53" s="145">
        <v>2</v>
      </c>
      <c r="AO53" s="147">
        <f>COUNTIF(AO4:AO29,"N.Thuật")</f>
        <v>0</v>
      </c>
      <c r="AP53" s="145">
        <v>2</v>
      </c>
      <c r="AQ53" s="60" t="str">
        <f t="shared" si="7"/>
        <v>Sai</v>
      </c>
      <c r="AR53" s="61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3"/>
    </row>
    <row r="54" spans="1:243" s="81" customFormat="1" ht="16.5">
      <c r="A54" s="79">
        <v>12</v>
      </c>
      <c r="B54" s="79" t="s">
        <v>29</v>
      </c>
      <c r="C54" s="80">
        <f>COUNTIF(C4:C29,"MT")</f>
        <v>0</v>
      </c>
      <c r="D54" s="58">
        <v>0</v>
      </c>
      <c r="E54" s="80">
        <f>COUNTIF(E4:E29,"MT")</f>
        <v>0</v>
      </c>
      <c r="F54" s="58">
        <v>0</v>
      </c>
      <c r="G54" s="80">
        <f>COUNTIF(G4:G29,"MT")</f>
        <v>0</v>
      </c>
      <c r="H54" s="58">
        <v>0</v>
      </c>
      <c r="I54" s="80">
        <f>COUNTIF(I4:I29,"MT")</f>
        <v>0</v>
      </c>
      <c r="J54" s="58">
        <v>0</v>
      </c>
      <c r="K54" s="80">
        <f>COUNTIF(K4:K29,"MT")</f>
        <v>0</v>
      </c>
      <c r="L54" s="58">
        <v>0</v>
      </c>
      <c r="M54" s="80">
        <f>COUNTIF(M4:M29,"MT")</f>
        <v>0</v>
      </c>
      <c r="N54" s="58">
        <v>1</v>
      </c>
      <c r="O54" s="80">
        <f>COUNTIF(O4:O29,"MT")</f>
        <v>0</v>
      </c>
      <c r="P54" s="58">
        <v>1</v>
      </c>
      <c r="Q54" s="80">
        <f>COUNTIF(Q4:Q29,"MT")</f>
        <v>0</v>
      </c>
      <c r="R54" s="58">
        <v>1</v>
      </c>
      <c r="S54" s="80">
        <f>COUNTIF(S4:S29,"MT")</f>
        <v>0</v>
      </c>
      <c r="T54" s="58">
        <v>1</v>
      </c>
      <c r="U54" s="80">
        <f>COUNTIF(U4:U29,"MT")</f>
        <v>0</v>
      </c>
      <c r="V54" s="58">
        <v>1</v>
      </c>
      <c r="W54" s="80">
        <f>COUNTIF(W4:W29,"MT")</f>
        <v>0</v>
      </c>
      <c r="X54" s="58">
        <v>1</v>
      </c>
      <c r="Y54" s="80">
        <f>COUNTIF(Y4:Y29,"MT")</f>
        <v>0</v>
      </c>
      <c r="Z54" s="58">
        <v>1</v>
      </c>
      <c r="AA54" s="80">
        <f>COUNTIF(AA4:AA29,"MT")</f>
        <v>0</v>
      </c>
      <c r="AB54" s="58">
        <v>1</v>
      </c>
      <c r="AC54" s="80">
        <f>COUNTIF(AC4:AC29,"MT")</f>
        <v>1</v>
      </c>
      <c r="AD54" s="58">
        <v>1</v>
      </c>
      <c r="AE54" s="80">
        <f>COUNTIF(AE4:AE29,"MT")</f>
        <v>1</v>
      </c>
      <c r="AF54" s="58">
        <v>1</v>
      </c>
      <c r="AG54" s="148"/>
      <c r="AH54" s="146"/>
      <c r="AI54" s="148"/>
      <c r="AJ54" s="146"/>
      <c r="AK54" s="148"/>
      <c r="AL54" s="146"/>
      <c r="AM54" s="148"/>
      <c r="AN54" s="146"/>
      <c r="AO54" s="148"/>
      <c r="AP54" s="146"/>
      <c r="AQ54" s="60" t="str">
        <f t="shared" si="7"/>
        <v>Sai</v>
      </c>
      <c r="AR54" s="61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3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</row>
    <row r="55" spans="1:61" s="2" customFormat="1" ht="16.5">
      <c r="A55" s="78">
        <v>13</v>
      </c>
      <c r="B55" s="78" t="s">
        <v>30</v>
      </c>
      <c r="C55" s="74">
        <f>COUNTIF(C4:C29,"Tin")</f>
        <v>0</v>
      </c>
      <c r="D55" s="58">
        <v>0</v>
      </c>
      <c r="E55" s="74">
        <f>COUNTIF(E4:E29,"Tin")</f>
        <v>0</v>
      </c>
      <c r="F55" s="58">
        <v>0</v>
      </c>
      <c r="G55" s="74">
        <f>COUNTIF(G4:G29,"Tin")</f>
        <v>0</v>
      </c>
      <c r="H55" s="58">
        <v>0</v>
      </c>
      <c r="I55" s="74">
        <f>COUNTIF(I4:I29,"Tin")</f>
        <v>0</v>
      </c>
      <c r="J55" s="58">
        <v>0</v>
      </c>
      <c r="K55" s="74">
        <f>COUNTIF(K4:K29,"Tin")</f>
        <v>0</v>
      </c>
      <c r="L55" s="58">
        <v>0</v>
      </c>
      <c r="M55" s="74">
        <f>COUNTIF(M4:M29,"Tin")</f>
        <v>1</v>
      </c>
      <c r="N55" s="58">
        <v>0</v>
      </c>
      <c r="O55" s="74">
        <f>COUNTIF(O4:O29,"Tin")</f>
        <v>1</v>
      </c>
      <c r="P55" s="58">
        <v>0</v>
      </c>
      <c r="Q55" s="74">
        <f>COUNTIF(Q4:Q29,"Tin")</f>
        <v>1</v>
      </c>
      <c r="R55" s="58">
        <v>0</v>
      </c>
      <c r="S55" s="74">
        <f>COUNTIF(S4:S29,"Tin")</f>
        <v>1</v>
      </c>
      <c r="T55" s="58">
        <v>0</v>
      </c>
      <c r="U55" s="74">
        <f>COUNTIF(U4:U29,"Tin")</f>
        <v>1</v>
      </c>
      <c r="V55" s="58">
        <v>0</v>
      </c>
      <c r="W55" s="74">
        <f>COUNTIF(W4:W29,"Tin")</f>
        <v>0</v>
      </c>
      <c r="X55" s="58">
        <v>0</v>
      </c>
      <c r="Y55" s="74">
        <f>COUNTIF(Y4:Y29,"Tin")</f>
        <v>0</v>
      </c>
      <c r="Z55" s="58">
        <v>0</v>
      </c>
      <c r="AA55" s="74">
        <f>COUNTIF(AA4:AA29,"Tin")</f>
        <v>0</v>
      </c>
      <c r="AB55" s="58">
        <v>0</v>
      </c>
      <c r="AC55" s="74">
        <f>COUNTIF(AC4:AC29,"Tin")</f>
        <v>0</v>
      </c>
      <c r="AD55" s="58">
        <v>0</v>
      </c>
      <c r="AE55" s="74">
        <f>COUNTIF(AE4:AE29,"Tin")</f>
        <v>0</v>
      </c>
      <c r="AF55" s="58">
        <v>0</v>
      </c>
      <c r="AG55" s="74">
        <f>COUNTIF(AG4:AG29,"Tin")</f>
        <v>0</v>
      </c>
      <c r="AH55" s="58">
        <v>1</v>
      </c>
      <c r="AI55" s="74">
        <f>COUNTIF(AI4:AI29,"Tin")</f>
        <v>0</v>
      </c>
      <c r="AJ55" s="58">
        <v>1</v>
      </c>
      <c r="AK55" s="74">
        <f>COUNTIF(AK4:AK29,"Tin")</f>
        <v>0</v>
      </c>
      <c r="AL55" s="58">
        <v>1</v>
      </c>
      <c r="AM55" s="74">
        <f>COUNTIF(AM4:AM29,"Tin")</f>
        <v>0</v>
      </c>
      <c r="AN55" s="58">
        <v>1</v>
      </c>
      <c r="AO55" s="74">
        <f>COUNTIF(AO4:AO29,"Tin")</f>
        <v>0</v>
      </c>
      <c r="AP55" s="58">
        <v>1</v>
      </c>
      <c r="AQ55" s="60" t="str">
        <f t="shared" si="7"/>
        <v>Sai</v>
      </c>
      <c r="AR55" s="61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3"/>
    </row>
    <row r="56" spans="1:243" s="81" customFormat="1" ht="16.5">
      <c r="A56" s="79">
        <v>14</v>
      </c>
      <c r="B56" s="79" t="s">
        <v>69</v>
      </c>
      <c r="C56" s="80">
        <f>COUNTIF(C4:C29,"Anh")</f>
        <v>3</v>
      </c>
      <c r="D56" s="58">
        <v>2</v>
      </c>
      <c r="E56" s="80">
        <f>COUNTIF(E4:E29,"Anh")</f>
        <v>3</v>
      </c>
      <c r="F56" s="58">
        <v>2</v>
      </c>
      <c r="G56" s="80">
        <f>COUNTIF(G4:G29,"Anh")</f>
        <v>3</v>
      </c>
      <c r="H56" s="58">
        <v>2</v>
      </c>
      <c r="I56" s="80">
        <f>COUNTIF(I4:I29,"Anh")</f>
        <v>3</v>
      </c>
      <c r="J56" s="58">
        <v>2</v>
      </c>
      <c r="K56" s="80">
        <f>COUNTIF(K4:K29,"Anh")</f>
        <v>3</v>
      </c>
      <c r="L56" s="58">
        <v>2</v>
      </c>
      <c r="M56" s="80">
        <f>COUNTIF(M4:M29,"Anh")</f>
        <v>4</v>
      </c>
      <c r="N56" s="58">
        <v>3</v>
      </c>
      <c r="O56" s="80">
        <f>COUNTIF(O4:O29,"Anh")</f>
        <v>4</v>
      </c>
      <c r="P56" s="58">
        <v>3</v>
      </c>
      <c r="Q56" s="80">
        <f>COUNTIF(Q4:Q29,"Anh")</f>
        <v>4</v>
      </c>
      <c r="R56" s="58">
        <v>3</v>
      </c>
      <c r="S56" s="80">
        <f>COUNTIF(S4:S29,"Anh")</f>
        <v>4</v>
      </c>
      <c r="T56" s="58">
        <v>3</v>
      </c>
      <c r="U56" s="80">
        <f>COUNTIF(U4:U29,"Anh")</f>
        <v>4</v>
      </c>
      <c r="V56" s="58">
        <v>3</v>
      </c>
      <c r="W56" s="80">
        <f>COUNTIF(W4:W29,"Anh")</f>
        <v>0</v>
      </c>
      <c r="X56" s="58">
        <v>3</v>
      </c>
      <c r="Y56" s="80">
        <f>COUNTIF(Y4:Y29,"Anh")</f>
        <v>4</v>
      </c>
      <c r="Z56" s="58">
        <v>3</v>
      </c>
      <c r="AA56" s="80">
        <f>COUNTIF(AA4:AA29,"Anh")</f>
        <v>4</v>
      </c>
      <c r="AB56" s="58">
        <v>3</v>
      </c>
      <c r="AC56" s="80">
        <f>COUNTIF(AC4:AC29,"Anh")</f>
        <v>3</v>
      </c>
      <c r="AD56" s="58">
        <v>3</v>
      </c>
      <c r="AE56" s="80">
        <f>COUNTIF(AE4:AE29,"Anh")</f>
        <v>3</v>
      </c>
      <c r="AF56" s="58">
        <v>3</v>
      </c>
      <c r="AG56" s="80">
        <f>COUNTIF(AG4:AG29,"Anh")</f>
        <v>3</v>
      </c>
      <c r="AH56" s="58">
        <v>3</v>
      </c>
      <c r="AI56" s="80">
        <f>COUNTIF(AI4:AI29,"Anh")</f>
        <v>4</v>
      </c>
      <c r="AJ56" s="58">
        <v>3</v>
      </c>
      <c r="AK56" s="80">
        <f>COUNTIF(AK4:AK29,"Anh")</f>
        <v>4</v>
      </c>
      <c r="AL56" s="58">
        <v>3</v>
      </c>
      <c r="AM56" s="80">
        <f>COUNTIF(AM4:AM29,"Anh")</f>
        <v>4</v>
      </c>
      <c r="AN56" s="58">
        <v>3</v>
      </c>
      <c r="AO56" s="80">
        <f>COUNTIF(AO4:AO29,"Anh")</f>
        <v>4</v>
      </c>
      <c r="AP56" s="58">
        <v>3</v>
      </c>
      <c r="AQ56" s="60" t="str">
        <f t="shared" si="7"/>
        <v>Sai</v>
      </c>
      <c r="AR56" s="61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3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</row>
    <row r="57" spans="1:150" s="2" customFormat="1" ht="16.5">
      <c r="A57" s="70">
        <v>15</v>
      </c>
      <c r="B57" s="70"/>
      <c r="C57" s="74"/>
      <c r="D57" s="59"/>
      <c r="E57" s="74"/>
      <c r="F57" s="59"/>
      <c r="G57" s="74"/>
      <c r="H57" s="59"/>
      <c r="I57" s="74"/>
      <c r="J57" s="59"/>
      <c r="K57" s="74"/>
      <c r="L57" s="59"/>
      <c r="M57" s="74"/>
      <c r="N57" s="59"/>
      <c r="O57" s="74"/>
      <c r="P57" s="59"/>
      <c r="Q57" s="74"/>
      <c r="R57" s="59"/>
      <c r="S57" s="74"/>
      <c r="T57" s="59"/>
      <c r="U57" s="74"/>
      <c r="V57" s="59"/>
      <c r="W57" s="74"/>
      <c r="X57" s="59"/>
      <c r="Y57" s="74"/>
      <c r="Z57" s="59"/>
      <c r="AA57" s="74"/>
      <c r="AB57" s="59"/>
      <c r="AC57" s="74"/>
      <c r="AD57" s="59"/>
      <c r="AE57" s="74"/>
      <c r="AF57" s="59"/>
      <c r="AG57" s="74"/>
      <c r="AH57" s="59"/>
      <c r="AI57" s="74"/>
      <c r="AJ57" s="59"/>
      <c r="AK57" s="74"/>
      <c r="AL57" s="59"/>
      <c r="AM57" s="74"/>
      <c r="AN57" s="59"/>
      <c r="AO57" s="74"/>
      <c r="AP57" s="59"/>
      <c r="AQ57" s="60" t="str">
        <f t="shared" si="7"/>
        <v>Đã chính xác</v>
      </c>
      <c r="AR57" s="61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3"/>
      <c r="ET57" s="2" t="s">
        <v>98</v>
      </c>
    </row>
    <row r="58" ht="16.5">
      <c r="AW58" s="93"/>
    </row>
    <row r="59" ht="16.5">
      <c r="AW59" s="93"/>
    </row>
    <row r="60" ht="16.5">
      <c r="AW60" s="93"/>
    </row>
    <row r="61" ht="16.5">
      <c r="AW61" s="93"/>
    </row>
    <row r="62" ht="16.5">
      <c r="AW62" s="93"/>
    </row>
    <row r="63" ht="16.5">
      <c r="AW63" s="93"/>
    </row>
    <row r="64" ht="16.5">
      <c r="AW64" s="93"/>
    </row>
    <row r="65" ht="16.5">
      <c r="AW65" s="93"/>
    </row>
    <row r="66" ht="16.5">
      <c r="AW66" s="93"/>
    </row>
    <row r="67" ht="16.5">
      <c r="AW67" s="93"/>
    </row>
    <row r="68" ht="16.5">
      <c r="AW68" s="93"/>
    </row>
    <row r="69" ht="16.5">
      <c r="AW69" s="93"/>
    </row>
    <row r="70" ht="16.5">
      <c r="AW70" s="93"/>
    </row>
    <row r="71" ht="16.5">
      <c r="AW71" s="93"/>
    </row>
    <row r="72" ht="16.5">
      <c r="AW72" s="93"/>
    </row>
    <row r="73" ht="16.5">
      <c r="AW73" s="93"/>
    </row>
    <row r="74" ht="16.5">
      <c r="AW74" s="93"/>
    </row>
    <row r="75" ht="16.5">
      <c r="AW75" s="93"/>
    </row>
    <row r="76" spans="49:61" ht="16.5"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49:61" ht="16.5"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49:61" ht="16.5"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49:61" ht="16.5"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49:61" ht="16.5"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49:61" ht="16.5"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49:61" ht="16.5"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49:61" ht="16.5"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49:61" ht="16.5"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49:61" ht="16.5"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49:61" ht="16.5"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49:61" ht="16.5"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49:61" ht="16.5"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49:61" ht="16.5"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49:61" ht="16.5"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49:61" ht="16.5"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49:61" ht="16.5"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49:61" ht="16.5"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49:61" ht="16.5"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49:61" ht="16.5"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49:61" ht="16.5"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49:61" ht="16.5"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49:61" ht="16.5"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49:61" ht="16.5"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49:61" ht="16.5"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49:61" ht="16.5"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49:61" ht="16.5"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49:61" ht="16.5"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49:61" ht="16.5"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49:61" ht="16.5"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49:61" ht="16.5"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49:61" ht="16.5"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</sheetData>
  <sheetProtection/>
  <mergeCells count="103">
    <mergeCell ref="AM53:AM54"/>
    <mergeCell ref="AN53:AN54"/>
    <mergeCell ref="AO53:AO54"/>
    <mergeCell ref="AP53:AP54"/>
    <mergeCell ref="AW3:AX3"/>
    <mergeCell ref="AM45:AM46"/>
    <mergeCell ref="AN45:AN46"/>
    <mergeCell ref="AO45:AO46"/>
    <mergeCell ref="AP45:AP46"/>
    <mergeCell ref="AS18:AS19"/>
    <mergeCell ref="AG53:AG54"/>
    <mergeCell ref="AH53:AH54"/>
    <mergeCell ref="AI53:AI54"/>
    <mergeCell ref="AJ53:AJ54"/>
    <mergeCell ref="AK53:AK54"/>
    <mergeCell ref="AL53:AL54"/>
    <mergeCell ref="AG45:AG46"/>
    <mergeCell ref="AH45:AH46"/>
    <mergeCell ref="AI45:AI46"/>
    <mergeCell ref="AJ45:AJ46"/>
    <mergeCell ref="AK45:AK46"/>
    <mergeCell ref="AL45:AL46"/>
    <mergeCell ref="L1:M1"/>
    <mergeCell ref="N1:O1"/>
    <mergeCell ref="P1:Q1"/>
    <mergeCell ref="R1:S1"/>
    <mergeCell ref="AS24:AS25"/>
    <mergeCell ref="AT24:AT25"/>
    <mergeCell ref="AS12:AS13"/>
    <mergeCell ref="AT12:AT13"/>
    <mergeCell ref="AS14:AS15"/>
    <mergeCell ref="AT14:AT15"/>
    <mergeCell ref="AT18:AT19"/>
    <mergeCell ref="AS20:AS21"/>
    <mergeCell ref="AT20:AT21"/>
    <mergeCell ref="AS22:AS23"/>
    <mergeCell ref="AT22:AT23"/>
    <mergeCell ref="X20:X21"/>
    <mergeCell ref="X22:X23"/>
    <mergeCell ref="X24:X25"/>
    <mergeCell ref="X26:X27"/>
    <mergeCell ref="AS26:AS27"/>
    <mergeCell ref="AT26:AT27"/>
    <mergeCell ref="AS8:AS9"/>
    <mergeCell ref="AT8:AT9"/>
    <mergeCell ref="AS10:AS11"/>
    <mergeCell ref="AT10:AT11"/>
    <mergeCell ref="AS16:AS17"/>
    <mergeCell ref="AT16:AT17"/>
    <mergeCell ref="W24:W25"/>
    <mergeCell ref="W26:W27"/>
    <mergeCell ref="X4:X5"/>
    <mergeCell ref="X6:X7"/>
    <mergeCell ref="X8:X9"/>
    <mergeCell ref="X10:X11"/>
    <mergeCell ref="X12:X13"/>
    <mergeCell ref="X14:X15"/>
    <mergeCell ref="X16:X17"/>
    <mergeCell ref="X18:X19"/>
    <mergeCell ref="W12:W13"/>
    <mergeCell ref="W14:W15"/>
    <mergeCell ref="W16:W17"/>
    <mergeCell ref="W18:W19"/>
    <mergeCell ref="W20:W21"/>
    <mergeCell ref="W22:W23"/>
    <mergeCell ref="AS3:AT3"/>
    <mergeCell ref="AS4:AS5"/>
    <mergeCell ref="AS6:AS7"/>
    <mergeCell ref="AI3:AJ3"/>
    <mergeCell ref="AK3:AL3"/>
    <mergeCell ref="AM3:AN3"/>
    <mergeCell ref="AO3:AP3"/>
    <mergeCell ref="AT4:AT5"/>
    <mergeCell ref="AT6:AT7"/>
    <mergeCell ref="A4:A7"/>
    <mergeCell ref="A20:A23"/>
    <mergeCell ref="A24:A27"/>
    <mergeCell ref="A12:A15"/>
    <mergeCell ref="A16:A19"/>
    <mergeCell ref="W8:W9"/>
    <mergeCell ref="W10:W11"/>
    <mergeCell ref="A8:A11"/>
    <mergeCell ref="W4:W5"/>
    <mergeCell ref="W6:W7"/>
    <mergeCell ref="Y3:Z3"/>
    <mergeCell ref="C3:D3"/>
    <mergeCell ref="E3:F3"/>
    <mergeCell ref="G3:H3"/>
    <mergeCell ref="I3:J3"/>
    <mergeCell ref="K3:L3"/>
    <mergeCell ref="M3:N3"/>
    <mergeCell ref="O3:P3"/>
    <mergeCell ref="W3:X3"/>
    <mergeCell ref="H1:K1"/>
    <mergeCell ref="A2:AS2"/>
    <mergeCell ref="Q3:R3"/>
    <mergeCell ref="S3:T3"/>
    <mergeCell ref="AA3:AB3"/>
    <mergeCell ref="AC3:AD3"/>
    <mergeCell ref="AE3:AF3"/>
    <mergeCell ref="AG3:AH3"/>
    <mergeCell ref="AQ3:AR3"/>
    <mergeCell ref="U3:V3"/>
  </mergeCells>
  <conditionalFormatting sqref="AI4:AT27 C4:X27">
    <cfRule type="cellIs" priority="7" dxfId="8" operator="equal" stopIfTrue="1">
      <formula>$L$1</formula>
    </cfRule>
    <cfRule type="cellIs" priority="9" dxfId="2" operator="equal" stopIfTrue="1">
      <formula>$H$1</formula>
    </cfRule>
  </conditionalFormatting>
  <conditionalFormatting sqref="AI4:AR27 C4:X27">
    <cfRule type="cellIs" priority="8" dxfId="1" operator="equal" stopIfTrue="1">
      <formula>$L$1</formula>
    </cfRule>
  </conditionalFormatting>
  <conditionalFormatting sqref="AI4:AR27 F4:X27">
    <cfRule type="cellIs" priority="4" dxfId="5" operator="equal" stopIfTrue="1">
      <formula>$R$1</formula>
    </cfRule>
    <cfRule type="cellIs" priority="5" dxfId="4" operator="equal" stopIfTrue="1">
      <formula>$P$1</formula>
    </cfRule>
    <cfRule type="cellIs" priority="6" dxfId="3" operator="equal" stopIfTrue="1">
      <formula>$N$1</formula>
    </cfRule>
  </conditionalFormatting>
  <conditionalFormatting sqref="Y4:AH27">
    <cfRule type="cellIs" priority="3" dxfId="2" operator="equal" stopIfTrue="1">
      <formula>$H$1</formula>
    </cfRule>
  </conditionalFormatting>
  <conditionalFormatting sqref="Y4:AH27">
    <cfRule type="cellIs" priority="2" dxfId="1" operator="equal" stopIfTrue="1">
      <formula>$L$1</formula>
    </cfRule>
  </conditionalFormatting>
  <printOptions/>
  <pageMargins left="0.3" right="0.18" top="0.33" bottom="0.3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hhh</cp:lastModifiedBy>
  <cp:lastPrinted>2021-10-28T09:28:45Z</cp:lastPrinted>
  <dcterms:created xsi:type="dcterms:W3CDTF">2021-08-06T08:54:23Z</dcterms:created>
  <dcterms:modified xsi:type="dcterms:W3CDTF">2021-12-05T15:57:57Z</dcterms:modified>
  <cp:category/>
  <cp:version/>
  <cp:contentType/>
  <cp:contentStatus/>
</cp:coreProperties>
</file>